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18"/>
  <workbookPr filterPrivacy="1"/>
  <xr:revisionPtr revIDLastSave="622" documentId="11_40026F7B8C028368242E8303F933EEF6404C1CF4" xr6:coauthVersionLast="47" xr6:coauthVersionMax="47" xr10:uidLastSave="{99050A3E-3FD2-4062-A540-25561D374C26}"/>
  <bookViews>
    <workbookView xWindow="-120" yWindow="-120" windowWidth="24240" windowHeight="13740" xr2:uid="{00000000-000D-0000-FFFF-FFFF00000000}"/>
  </bookViews>
  <sheets>
    <sheet name="Orçamento diário" sheetId="3" r:id="rId1"/>
    <sheet name="Orçamento mensal" sheetId="1" r:id="rId2"/>
  </sheets>
  <definedNames>
    <definedName name="_xlnm._FilterDatabase" localSheetId="0" hidden="1">'Orçamento diário'!$A$4:$C$196</definedName>
    <definedName name="_xlchart.v1.0" hidden="1">'Orçamento diário'!$B$5:$B$196</definedName>
    <definedName name="_xlchart.v1.1" hidden="1">'Orçamento diário'!$B$6:$B$197</definedName>
    <definedName name="_xlchart.v1.10" hidden="1">'Orçamento diário'!$C$108:$D$108</definedName>
    <definedName name="_xlchart.v1.100" hidden="1">'Orçamento diário'!$C$18:$D$18</definedName>
    <definedName name="_xlchart.v1.101" hidden="1">'Orçamento diário'!$C$190:$D$190</definedName>
    <definedName name="_xlchart.v1.102" hidden="1">'Orçamento diário'!$C$191:$D$191</definedName>
    <definedName name="_xlchart.v1.103" hidden="1">'Orçamento diário'!$C$192:$D$192</definedName>
    <definedName name="_xlchart.v1.104" hidden="1">'Orçamento diário'!$C$193:$D$193</definedName>
    <definedName name="_xlchart.v1.105" hidden="1">'Orçamento diário'!$C$194:$D$194</definedName>
    <definedName name="_xlchart.v1.106" hidden="1">'Orçamento diário'!$C$195:$D$195</definedName>
    <definedName name="_xlchart.v1.107" hidden="1">'Orçamento diário'!$C$196:$D$196</definedName>
    <definedName name="_xlchart.v1.108" hidden="1">'Orçamento diário'!$C$19:$D$19</definedName>
    <definedName name="_xlchart.v1.109" hidden="1">'Orçamento diário'!$C$20:$D$20</definedName>
    <definedName name="_xlchart.v1.11" hidden="1">'Orçamento diário'!$C$109:$D$109</definedName>
    <definedName name="_xlchart.v1.110" hidden="1">'Orçamento diário'!$C$21:$D$21</definedName>
    <definedName name="_xlchart.v1.111" hidden="1">'Orçamento diário'!$C$22:$D$22</definedName>
    <definedName name="_xlchart.v1.112" hidden="1">'Orçamento diário'!$C$23:$D$23</definedName>
    <definedName name="_xlchart.v1.113" hidden="1">'Orçamento diário'!$C$24:$D$24</definedName>
    <definedName name="_xlchart.v1.114" hidden="1">'Orçamento diário'!$C$25:$D$25</definedName>
    <definedName name="_xlchart.v1.115" hidden="1">'Orçamento diário'!$C$26:$D$26</definedName>
    <definedName name="_xlchart.v1.116" hidden="1">'Orçamento diário'!$C$27:$D$27</definedName>
    <definedName name="_xlchart.v1.117" hidden="1">'Orçamento diário'!$C$28:$D$28</definedName>
    <definedName name="_xlchart.v1.118" hidden="1">'Orçamento diário'!$C$29:$D$29</definedName>
    <definedName name="_xlchart.v1.119" hidden="1">'Orçamento diário'!$C$30:$D$30</definedName>
    <definedName name="_xlchart.v1.12" hidden="1">'Orçamento diário'!$C$10:$D$10</definedName>
    <definedName name="_xlchart.v1.120" hidden="1">'Orçamento diário'!$C$31:$D$31</definedName>
    <definedName name="_xlchart.v1.121" hidden="1">'Orçamento diário'!$C$32:$D$32</definedName>
    <definedName name="_xlchart.v1.122" hidden="1">'Orçamento diário'!$C$33:$D$33</definedName>
    <definedName name="_xlchart.v1.123" hidden="1">'Orçamento diário'!$C$34:$D$34</definedName>
    <definedName name="_xlchart.v1.124" hidden="1">'Orçamento diário'!$C$35:$D$35</definedName>
    <definedName name="_xlchart.v1.125" hidden="1">'Orçamento diário'!$C$36:$D$36</definedName>
    <definedName name="_xlchart.v1.126" hidden="1">'Orçamento diário'!$C$37:$D$37</definedName>
    <definedName name="_xlchart.v1.127" hidden="1">'Orçamento diário'!$C$38:$D$38</definedName>
    <definedName name="_xlchart.v1.128" hidden="1">'Orçamento diário'!$C$39:$D$39</definedName>
    <definedName name="_xlchart.v1.129" hidden="1">'Orçamento diário'!$C$4</definedName>
    <definedName name="_xlchart.v1.13" hidden="1">'Orçamento diário'!$C$110:$D$110</definedName>
    <definedName name="_xlchart.v1.130" hidden="1">'Orçamento diário'!$C$40:$D$40</definedName>
    <definedName name="_xlchart.v1.131" hidden="1">'Orçamento diário'!$C$41:$D$41</definedName>
    <definedName name="_xlchart.v1.132" hidden="1">'Orçamento diário'!$C$42:$D$42</definedName>
    <definedName name="_xlchart.v1.133" hidden="1">'Orçamento diário'!$C$43:$D$43</definedName>
    <definedName name="_xlchart.v1.134" hidden="1">'Orçamento diário'!$C$44:$D$44</definedName>
    <definedName name="_xlchart.v1.135" hidden="1">'Orçamento diário'!$C$45:$D$45</definedName>
    <definedName name="_xlchart.v1.136" hidden="1">'Orçamento diário'!$C$46:$D$46</definedName>
    <definedName name="_xlchart.v1.137" hidden="1">'Orçamento diário'!$C$47:$D$47</definedName>
    <definedName name="_xlchart.v1.138" hidden="1">'Orçamento diário'!$C$48:$D$48</definedName>
    <definedName name="_xlchart.v1.139" hidden="1">'Orçamento diário'!$C$49:$D$49</definedName>
    <definedName name="_xlchart.v1.14" hidden="1">'Orçamento diário'!$C$111:$D$111</definedName>
    <definedName name="_xlchart.v1.140" hidden="1">'Orçamento diário'!$C$4:$D$4</definedName>
    <definedName name="_xlchart.v1.141" hidden="1">'Orçamento diário'!$C$50:$D$50</definedName>
    <definedName name="_xlchart.v1.142" hidden="1">'Orçamento diário'!$C$51:$D$51</definedName>
    <definedName name="_xlchart.v1.143" hidden="1">'Orçamento diário'!$C$52:$D$52</definedName>
    <definedName name="_xlchart.v1.144" hidden="1">'Orçamento diário'!$C$53:$D$53</definedName>
    <definedName name="_xlchart.v1.145" hidden="1">'Orçamento diário'!$C$54:$D$54</definedName>
    <definedName name="_xlchart.v1.146" hidden="1">'Orçamento diário'!$C$55:$D$55</definedName>
    <definedName name="_xlchart.v1.147" hidden="1">'Orçamento diário'!$C$56:$D$56</definedName>
    <definedName name="_xlchart.v1.148" hidden="1">'Orçamento diário'!$C$57:$D$57</definedName>
    <definedName name="_xlchart.v1.149" hidden="1">'Orçamento diário'!$C$58:$D$58</definedName>
    <definedName name="_xlchart.v1.15" hidden="1">'Orçamento diário'!$C$112:$D$112</definedName>
    <definedName name="_xlchart.v1.150" hidden="1">'Orçamento diário'!$C$59:$D$59</definedName>
    <definedName name="_xlchart.v1.151" hidden="1">'Orçamento diário'!$C$5:$C$196</definedName>
    <definedName name="_xlchart.v1.152" hidden="1">'Orçamento diário'!$C$5:$D$5</definedName>
    <definedName name="_xlchart.v1.153" hidden="1">'Orçamento diário'!$C$60:$D$60</definedName>
    <definedName name="_xlchart.v1.154" hidden="1">'Orçamento diário'!$C$61:$D$61</definedName>
    <definedName name="_xlchart.v1.155" hidden="1">'Orçamento diário'!$C$62:$D$62</definedName>
    <definedName name="_xlchart.v1.156" hidden="1">'Orçamento diário'!$C$63:$D$63</definedName>
    <definedName name="_xlchart.v1.157" hidden="1">'Orçamento diário'!$C$64:$D$64</definedName>
    <definedName name="_xlchart.v1.158" hidden="1">'Orçamento diário'!$C$65:$D$65</definedName>
    <definedName name="_xlchart.v1.159" hidden="1">'Orçamento diário'!$C$66:$D$66</definedName>
    <definedName name="_xlchart.v1.16" hidden="1">'Orçamento diário'!$C$113:$D$113</definedName>
    <definedName name="_xlchart.v1.160" hidden="1">'Orçamento diário'!$C$67:$D$67</definedName>
    <definedName name="_xlchart.v1.161" hidden="1">'Orçamento diário'!$C$68:$D$68</definedName>
    <definedName name="_xlchart.v1.162" hidden="1">'Orçamento diário'!$C$69:$D$69</definedName>
    <definedName name="_xlchart.v1.163" hidden="1">'Orçamento diário'!$C$6:$D$6</definedName>
    <definedName name="_xlchart.v1.164" hidden="1">'Orçamento diário'!$C$70:$D$70</definedName>
    <definedName name="_xlchart.v1.165" hidden="1">'Orçamento diário'!$C$71:$D$71</definedName>
    <definedName name="_xlchart.v1.166" hidden="1">'Orçamento diário'!$C$72:$D$72</definedName>
    <definedName name="_xlchart.v1.167" hidden="1">'Orçamento diário'!$C$73:$D$73</definedName>
    <definedName name="_xlchart.v1.168" hidden="1">'Orçamento diário'!$C$74:$D$74</definedName>
    <definedName name="_xlchart.v1.169" hidden="1">'Orçamento diário'!$C$75:$D$75</definedName>
    <definedName name="_xlchart.v1.17" hidden="1">'Orçamento diário'!$C$114:$D$114</definedName>
    <definedName name="_xlchart.v1.170" hidden="1">'Orçamento diário'!$C$76:$D$76</definedName>
    <definedName name="_xlchart.v1.171" hidden="1">'Orçamento diário'!$C$77:$D$77</definedName>
    <definedName name="_xlchart.v1.172" hidden="1">'Orçamento diário'!$C$78:$D$78</definedName>
    <definedName name="_xlchart.v1.173" hidden="1">'Orçamento diário'!$C$79:$D$79</definedName>
    <definedName name="_xlchart.v1.174" hidden="1">'Orçamento diário'!$C$7:$D$7</definedName>
    <definedName name="_xlchart.v1.175" hidden="1">'Orçamento diário'!$C$80:$D$80</definedName>
    <definedName name="_xlchart.v1.176" hidden="1">'Orçamento diário'!$C$81:$D$81</definedName>
    <definedName name="_xlchart.v1.177" hidden="1">'Orçamento diário'!$C$82:$D$82</definedName>
    <definedName name="_xlchart.v1.178" hidden="1">'Orçamento diário'!$C$83:$D$83</definedName>
    <definedName name="_xlchart.v1.179" hidden="1">'Orçamento diário'!$C$84:$D$84</definedName>
    <definedName name="_xlchart.v1.18" hidden="1">'Orçamento diário'!$C$115:$D$115</definedName>
    <definedName name="_xlchart.v1.180" hidden="1">'Orçamento diário'!$C$85:$D$85</definedName>
    <definedName name="_xlchart.v1.181" hidden="1">'Orçamento diário'!$C$86:$D$86</definedName>
    <definedName name="_xlchart.v1.182" hidden="1">'Orçamento diário'!$C$87:$D$87</definedName>
    <definedName name="_xlchart.v1.183" hidden="1">'Orçamento diário'!$C$88:$D$88</definedName>
    <definedName name="_xlchart.v1.184" hidden="1">'Orçamento diário'!$C$89:$D$89</definedName>
    <definedName name="_xlchart.v1.185" hidden="1">'Orçamento diário'!$C$8:$D$8</definedName>
    <definedName name="_xlchart.v1.186" hidden="1">'Orçamento diário'!$C$90:$D$90</definedName>
    <definedName name="_xlchart.v1.187" hidden="1">'Orçamento diário'!$C$91:$D$91</definedName>
    <definedName name="_xlchart.v1.188" hidden="1">'Orçamento diário'!$C$92:$D$92</definedName>
    <definedName name="_xlchart.v1.189" hidden="1">'Orçamento diário'!$C$93:$D$93</definedName>
    <definedName name="_xlchart.v1.19" hidden="1">'Orçamento diário'!$C$116:$D$116</definedName>
    <definedName name="_xlchart.v1.190" hidden="1">'Orçamento diário'!$C$94:$D$94</definedName>
    <definedName name="_xlchart.v1.191" hidden="1">'Orçamento diário'!$C$95:$D$95</definedName>
    <definedName name="_xlchart.v1.192" hidden="1">'Orçamento diário'!$C$96:$D$96</definedName>
    <definedName name="_xlchart.v1.193" hidden="1">'Orçamento diário'!$C$97:$D$97</definedName>
    <definedName name="_xlchart.v1.194" hidden="1">'Orçamento diário'!$C$98:$D$98</definedName>
    <definedName name="_xlchart.v1.195" hidden="1">'Orçamento diário'!$C$99:$D$99</definedName>
    <definedName name="_xlchart.v1.196" hidden="1">'Orçamento diário'!$C$9:$D$9</definedName>
    <definedName name="_xlchart.v1.197" hidden="1">'Orçamento diário'!$D$4</definedName>
    <definedName name="_xlchart.v1.198" hidden="1">'Orçamento diário'!$D$5:$D$196</definedName>
    <definedName name="_xlchart.v1.199" hidden="1">'Orçamento diário'!$D$6:$D$197</definedName>
    <definedName name="_xlchart.v1.2" hidden="1">'Orçamento diário'!$C$100:$D$100</definedName>
    <definedName name="_xlchart.v1.20" hidden="1">'Orçamento diário'!$C$117:$D$117</definedName>
    <definedName name="_xlchart.v1.200" hidden="1">'Orçamento diário'!$M$15</definedName>
    <definedName name="_xlchart.v1.21" hidden="1">'Orçamento diário'!$C$118:$D$118</definedName>
    <definedName name="_xlchart.v1.22" hidden="1">'Orçamento diário'!$C$119:$D$119</definedName>
    <definedName name="_xlchart.v1.23" hidden="1">'Orçamento diário'!$C$11:$D$11</definedName>
    <definedName name="_xlchart.v1.24" hidden="1">'Orçamento diário'!$C$120:$D$120</definedName>
    <definedName name="_xlchart.v1.25" hidden="1">'Orçamento diário'!$C$121:$D$121</definedName>
    <definedName name="_xlchart.v1.26" hidden="1">'Orçamento diário'!$C$122:$D$122</definedName>
    <definedName name="_xlchart.v1.27" hidden="1">'Orçamento diário'!$C$123:$D$123</definedName>
    <definedName name="_xlchart.v1.28" hidden="1">'Orçamento diário'!$C$124:$D$124</definedName>
    <definedName name="_xlchart.v1.29" hidden="1">'Orçamento diário'!$C$125:$D$125</definedName>
    <definedName name="_xlchart.v1.3" hidden="1">'Orçamento diário'!$C$101:$D$101</definedName>
    <definedName name="_xlchart.v1.30" hidden="1">'Orçamento diário'!$C$126:$D$126</definedName>
    <definedName name="_xlchart.v1.31" hidden="1">'Orçamento diário'!$C$127:$D$127</definedName>
    <definedName name="_xlchart.v1.32" hidden="1">'Orçamento diário'!$C$128:$D$128</definedName>
    <definedName name="_xlchart.v1.33" hidden="1">'Orçamento diário'!$C$129:$D$129</definedName>
    <definedName name="_xlchart.v1.34" hidden="1">'Orçamento diário'!$C$12:$D$12</definedName>
    <definedName name="_xlchart.v1.35" hidden="1">'Orçamento diário'!$C$130:$D$130</definedName>
    <definedName name="_xlchart.v1.36" hidden="1">'Orçamento diário'!$C$131:$D$131</definedName>
    <definedName name="_xlchart.v1.37" hidden="1">'Orçamento diário'!$C$132:$D$132</definedName>
    <definedName name="_xlchart.v1.38" hidden="1">'Orçamento diário'!$C$133:$D$133</definedName>
    <definedName name="_xlchart.v1.39" hidden="1">'Orçamento diário'!$C$134:$D$134</definedName>
    <definedName name="_xlchart.v1.4" hidden="1">'Orçamento diário'!$C$102:$D$102</definedName>
    <definedName name="_xlchart.v1.40" hidden="1">'Orçamento diário'!$C$135:$D$135</definedName>
    <definedName name="_xlchart.v1.41" hidden="1">'Orçamento diário'!$C$136:$D$136</definedName>
    <definedName name="_xlchart.v1.42" hidden="1">'Orçamento diário'!$C$137:$D$137</definedName>
    <definedName name="_xlchart.v1.43" hidden="1">'Orçamento diário'!$C$138:$D$138</definedName>
    <definedName name="_xlchart.v1.44" hidden="1">'Orçamento diário'!$C$139:$D$139</definedName>
    <definedName name="_xlchart.v1.45" hidden="1">'Orçamento diário'!$C$13:$D$13</definedName>
    <definedName name="_xlchart.v1.46" hidden="1">'Orçamento diário'!$C$140:$D$140</definedName>
    <definedName name="_xlchart.v1.47" hidden="1">'Orçamento diário'!$C$141:$D$141</definedName>
    <definedName name="_xlchart.v1.48" hidden="1">'Orçamento diário'!$C$142:$D$142</definedName>
    <definedName name="_xlchart.v1.49" hidden="1">'Orçamento diário'!$C$143:$D$143</definedName>
    <definedName name="_xlchart.v1.5" hidden="1">'Orçamento diário'!$C$103:$D$103</definedName>
    <definedName name="_xlchart.v1.50" hidden="1">'Orçamento diário'!$C$144:$D$144</definedName>
    <definedName name="_xlchart.v1.51" hidden="1">'Orçamento diário'!$C$145:$D$145</definedName>
    <definedName name="_xlchart.v1.52" hidden="1">'Orçamento diário'!$C$146:$D$146</definedName>
    <definedName name="_xlchart.v1.53" hidden="1">'Orçamento diário'!$C$147:$D$147</definedName>
    <definedName name="_xlchart.v1.54" hidden="1">'Orçamento diário'!$C$148:$D$148</definedName>
    <definedName name="_xlchart.v1.55" hidden="1">'Orçamento diário'!$C$149:$D$149</definedName>
    <definedName name="_xlchart.v1.56" hidden="1">'Orçamento diário'!$C$14:$D$14</definedName>
    <definedName name="_xlchart.v1.57" hidden="1">'Orçamento diário'!$C$150:$D$150</definedName>
    <definedName name="_xlchart.v1.58" hidden="1">'Orçamento diário'!$C$151:$D$151</definedName>
    <definedName name="_xlchart.v1.59" hidden="1">'Orçamento diário'!$C$152:$D$152</definedName>
    <definedName name="_xlchart.v1.6" hidden="1">'Orçamento diário'!$C$104:$D$104</definedName>
    <definedName name="_xlchart.v1.60" hidden="1">'Orçamento diário'!$C$153:$D$153</definedName>
    <definedName name="_xlchart.v1.61" hidden="1">'Orçamento diário'!$C$154:$D$154</definedName>
    <definedName name="_xlchart.v1.62" hidden="1">'Orçamento diário'!$C$155:$D$155</definedName>
    <definedName name="_xlchart.v1.63" hidden="1">'Orçamento diário'!$C$156:$D$156</definedName>
    <definedName name="_xlchart.v1.64" hidden="1">'Orçamento diário'!$C$157:$D$157</definedName>
    <definedName name="_xlchart.v1.65" hidden="1">'Orçamento diário'!$C$158:$D$158</definedName>
    <definedName name="_xlchart.v1.66" hidden="1">'Orçamento diário'!$C$159:$D$159</definedName>
    <definedName name="_xlchart.v1.67" hidden="1">'Orçamento diário'!$C$15:$D$15</definedName>
    <definedName name="_xlchart.v1.68" hidden="1">'Orçamento diário'!$C$160:$D$160</definedName>
    <definedName name="_xlchart.v1.69" hidden="1">'Orçamento diário'!$C$161:$D$161</definedName>
    <definedName name="_xlchart.v1.7" hidden="1">'Orçamento diário'!$C$105:$D$105</definedName>
    <definedName name="_xlchart.v1.70" hidden="1">'Orçamento diário'!$C$162:$D$162</definedName>
    <definedName name="_xlchart.v1.71" hidden="1">'Orçamento diário'!$C$163:$D$163</definedName>
    <definedName name="_xlchart.v1.72" hidden="1">'Orçamento diário'!$C$164:$D$164</definedName>
    <definedName name="_xlchart.v1.73" hidden="1">'Orçamento diário'!$C$165:$D$165</definedName>
    <definedName name="_xlchart.v1.74" hidden="1">'Orçamento diário'!$C$166:$D$166</definedName>
    <definedName name="_xlchart.v1.75" hidden="1">'Orçamento diário'!$C$167:$D$167</definedName>
    <definedName name="_xlchart.v1.76" hidden="1">'Orçamento diário'!$C$168:$D$168</definedName>
    <definedName name="_xlchart.v1.77" hidden="1">'Orçamento diário'!$C$169:$D$169</definedName>
    <definedName name="_xlchart.v1.78" hidden="1">'Orçamento diário'!$C$16:$D$16</definedName>
    <definedName name="_xlchart.v1.79" hidden="1">'Orçamento diário'!$C$170:$D$170</definedName>
    <definedName name="_xlchart.v1.8" hidden="1">'Orçamento diário'!$C$106:$D$106</definedName>
    <definedName name="_xlchart.v1.80" hidden="1">'Orçamento diário'!$C$171:$D$171</definedName>
    <definedName name="_xlchart.v1.81" hidden="1">'Orçamento diário'!$C$172:$D$172</definedName>
    <definedName name="_xlchart.v1.82" hidden="1">'Orçamento diário'!$C$173:$D$173</definedName>
    <definedName name="_xlchart.v1.83" hidden="1">'Orçamento diário'!$C$174:$D$174</definedName>
    <definedName name="_xlchart.v1.84" hidden="1">'Orçamento diário'!$C$175:$D$175</definedName>
    <definedName name="_xlchart.v1.85" hidden="1">'Orçamento diário'!$C$176:$D$176</definedName>
    <definedName name="_xlchart.v1.86" hidden="1">'Orçamento diário'!$C$177:$D$177</definedName>
    <definedName name="_xlchart.v1.87" hidden="1">'Orçamento diário'!$C$178:$D$178</definedName>
    <definedName name="_xlchart.v1.88" hidden="1">'Orçamento diário'!$C$179:$D$179</definedName>
    <definedName name="_xlchart.v1.89" hidden="1">'Orçamento diário'!$C$17:$D$17</definedName>
    <definedName name="_xlchart.v1.9" hidden="1">'Orçamento diário'!$C$107:$D$107</definedName>
    <definedName name="_xlchart.v1.90" hidden="1">'Orçamento diário'!$C$180:$D$180</definedName>
    <definedName name="_xlchart.v1.91" hidden="1">'Orçamento diário'!$C$181:$D$181</definedName>
    <definedName name="_xlchart.v1.92" hidden="1">'Orçamento diário'!$C$182:$D$182</definedName>
    <definedName name="_xlchart.v1.93" hidden="1">'Orçamento diário'!$C$183:$D$183</definedName>
    <definedName name="_xlchart.v1.94" hidden="1">'Orçamento diário'!$C$184:$D$184</definedName>
    <definedName name="_xlchart.v1.95" hidden="1">'Orçamento diário'!$C$185:$D$185</definedName>
    <definedName name="_xlchart.v1.96" hidden="1">'Orçamento diário'!$C$186:$D$186</definedName>
    <definedName name="_xlchart.v1.97" hidden="1">'Orçamento diário'!$C$187:$D$187</definedName>
    <definedName name="_xlchart.v1.98" hidden="1">'Orçamento diário'!$C$188:$D$188</definedName>
    <definedName name="_xlchart.v1.99" hidden="1">'Orçamento diário'!$C$189:$D$189</definedName>
  </definedName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E21" i="1"/>
  <c r="E20" i="1"/>
  <c r="E19" i="1"/>
  <c r="E18" i="1"/>
  <c r="E17" i="1"/>
  <c r="E16" i="1"/>
  <c r="E15" i="1"/>
  <c r="E49" i="1"/>
  <c r="E50" i="1"/>
  <c r="E51" i="1"/>
  <c r="E52" i="1"/>
  <c r="C53" i="1"/>
  <c r="D53" i="1"/>
  <c r="E53" i="1"/>
  <c r="K7" i="1"/>
  <c r="N5" i="1" s="1"/>
  <c r="J73" i="1"/>
  <c r="J19" i="1" l="1"/>
  <c r="J20" i="1"/>
  <c r="J21" i="1"/>
  <c r="J22" i="1"/>
  <c r="J18" i="1"/>
  <c r="J50" i="1" l="1"/>
  <c r="J51" i="1"/>
  <c r="J52" i="1"/>
  <c r="J49" i="1"/>
  <c r="H7" i="1" l="1"/>
  <c r="N4" i="1" s="1"/>
  <c r="N6" i="1" s="1"/>
  <c r="J70" i="1" l="1"/>
  <c r="J71" i="1"/>
  <c r="J72" i="1"/>
  <c r="J57" i="1"/>
  <c r="J58" i="1"/>
  <c r="J59" i="1"/>
  <c r="J60" i="1"/>
  <c r="J61" i="1"/>
  <c r="J62" i="1"/>
  <c r="J63" i="1"/>
  <c r="J39" i="1"/>
  <c r="J40" i="1"/>
  <c r="J41" i="1"/>
  <c r="J42" i="1"/>
  <c r="J43" i="1"/>
  <c r="J44" i="1"/>
  <c r="J45" i="1"/>
  <c r="J27" i="1"/>
  <c r="J28" i="1"/>
  <c r="J29" i="1"/>
  <c r="J30" i="1"/>
  <c r="J31" i="1"/>
  <c r="J32" i="1"/>
  <c r="E70" i="1"/>
  <c r="E71" i="1"/>
  <c r="E72" i="1"/>
  <c r="E73" i="1"/>
  <c r="E58" i="1"/>
  <c r="E57" i="1"/>
  <c r="E59" i="1"/>
  <c r="E60" i="1"/>
  <c r="E61" i="1"/>
  <c r="E62" i="1"/>
  <c r="E63" i="1"/>
  <c r="E64" i="1"/>
  <c r="E65" i="1"/>
  <c r="J11" i="1"/>
  <c r="J12" i="1"/>
  <c r="J13" i="1"/>
  <c r="E39" i="1"/>
  <c r="E40" i="1"/>
  <c r="E41" i="1"/>
  <c r="E42" i="1"/>
  <c r="E27" i="1"/>
  <c r="E28" i="1"/>
  <c r="E29" i="1"/>
  <c r="E30" i="1"/>
  <c r="E31" i="1"/>
  <c r="E32" i="1"/>
  <c r="E33" i="1"/>
  <c r="E34" i="1"/>
  <c r="E11" i="1"/>
  <c r="E12" i="1"/>
  <c r="E13" i="1"/>
  <c r="E14" i="1"/>
  <c r="I64" i="1"/>
  <c r="H64" i="1"/>
  <c r="I53" i="1"/>
  <c r="H53" i="1"/>
  <c r="I74" i="1"/>
  <c r="H74" i="1"/>
  <c r="D74" i="1"/>
  <c r="C74" i="1"/>
  <c r="I33" i="1"/>
  <c r="H33" i="1"/>
  <c r="I46" i="1"/>
  <c r="H46" i="1"/>
  <c r="I23" i="1"/>
  <c r="H23" i="1"/>
  <c r="D66" i="1"/>
  <c r="C66" i="1"/>
  <c r="I14" i="1"/>
  <c r="H14" i="1"/>
  <c r="D43" i="1"/>
  <c r="C43" i="1"/>
  <c r="D35" i="1"/>
  <c r="C35" i="1"/>
  <c r="C23" i="1"/>
  <c r="D23" i="1" l="1"/>
  <c r="E74" i="1" l="1"/>
  <c r="J23" i="1"/>
  <c r="J14" i="1"/>
  <c r="J74" i="1"/>
  <c r="J53" i="1"/>
  <c r="J64" i="1"/>
  <c r="J33" i="1"/>
  <c r="J46" i="1"/>
  <c r="E66" i="1"/>
  <c r="E43" i="1"/>
  <c r="E35" i="1"/>
  <c r="E23" i="1"/>
</calcChain>
</file>

<file path=xl/sharedStrings.xml><?xml version="1.0" encoding="utf-8"?>
<sst xmlns="http://schemas.openxmlformats.org/spreadsheetml/2006/main" count="229" uniqueCount="110">
  <si>
    <t>CONTROLE DE GASTOS</t>
  </si>
  <si>
    <t>Janeiro de 2025</t>
  </si>
  <si>
    <t>Data</t>
  </si>
  <si>
    <t>Descrição</t>
  </si>
  <si>
    <t>Categoria</t>
  </si>
  <si>
    <t>Valor</t>
  </si>
  <si>
    <t>Aluguel</t>
  </si>
  <si>
    <t>Moradia</t>
  </si>
  <si>
    <t>Condomínio</t>
  </si>
  <si>
    <t>Água</t>
  </si>
  <si>
    <t>Luz</t>
  </si>
  <si>
    <t>Supermercado</t>
  </si>
  <si>
    <t>Alimentação</t>
  </si>
  <si>
    <t>Combustível</t>
  </si>
  <si>
    <t>Transporte</t>
  </si>
  <si>
    <t>Remédios</t>
  </si>
  <si>
    <t>Farmácia</t>
  </si>
  <si>
    <t>Manicure</t>
  </si>
  <si>
    <t>Cuidados pessoais</t>
  </si>
  <si>
    <t>Restaurante</t>
  </si>
  <si>
    <t>Netflix</t>
  </si>
  <si>
    <t>Entretenimento</t>
  </si>
  <si>
    <t>Spotify</t>
  </si>
  <si>
    <t>Vestuário</t>
  </si>
  <si>
    <t>Ração de gato</t>
  </si>
  <si>
    <t>Animais de estimação</t>
  </si>
  <si>
    <t>Areia de gato</t>
  </si>
  <si>
    <t>Academia</t>
  </si>
  <si>
    <t>Mensalidade Universidade</t>
  </si>
  <si>
    <t>Outros</t>
  </si>
  <si>
    <t>ORÇAMENTO FINANCEIRO PESSOAL</t>
  </si>
  <si>
    <t>Resumo</t>
  </si>
  <si>
    <t>Fonte de renda mensal prevista</t>
  </si>
  <si>
    <t>Fonte de renda mensal real</t>
  </si>
  <si>
    <t>Total
custo previsto</t>
  </si>
  <si>
    <t>Renda 1</t>
  </si>
  <si>
    <t>Saldo previsto</t>
  </si>
  <si>
    <t>Total
custo real</t>
  </si>
  <si>
    <t>Renda 2</t>
  </si>
  <si>
    <t>Saldo real</t>
  </si>
  <si>
    <t>Total
diferença</t>
  </si>
  <si>
    <t>Renda extra</t>
  </si>
  <si>
    <t>Diferença</t>
  </si>
  <si>
    <t>Renda mensal total</t>
  </si>
  <si>
    <t>Estimado
custo</t>
  </si>
  <si>
    <t>Real
custo</t>
  </si>
  <si>
    <t>Jantar fora</t>
  </si>
  <si>
    <t>Telefone</t>
  </si>
  <si>
    <t>Conta de luz</t>
  </si>
  <si>
    <t>Total</t>
  </si>
  <si>
    <t>Gás</t>
  </si>
  <si>
    <t>Água e esgoto</t>
  </si>
  <si>
    <t>TV a cabo</t>
  </si>
  <si>
    <t>Internet</t>
  </si>
  <si>
    <t>Manutenção ou reparos</t>
  </si>
  <si>
    <t>Médico</t>
  </si>
  <si>
    <t>Suprimentos</t>
  </si>
  <si>
    <t>Banho e tosa</t>
  </si>
  <si>
    <t>Brinquedos</t>
  </si>
  <si>
    <t>Empréstimos</t>
  </si>
  <si>
    <t>Pagamento de veículo 1</t>
  </si>
  <si>
    <t>Banco 1</t>
  </si>
  <si>
    <t>Pagamento de veículo 2</t>
  </si>
  <si>
    <t>Banco 2</t>
  </si>
  <si>
    <t>Transporte (Táxi, 99)</t>
  </si>
  <si>
    <t>Cartão de crédito</t>
  </si>
  <si>
    <t>Seguro</t>
  </si>
  <si>
    <t>Licenciamento</t>
  </si>
  <si>
    <t>Terceiros</t>
  </si>
  <si>
    <t>Manutenção</t>
  </si>
  <si>
    <t>Residencial</t>
  </si>
  <si>
    <t>Aplicativos de streaming</t>
  </si>
  <si>
    <t>Saúde</t>
  </si>
  <si>
    <t>Jogos online</t>
  </si>
  <si>
    <t>Vida</t>
  </si>
  <si>
    <t>Filmes</t>
  </si>
  <si>
    <t>Shows</t>
  </si>
  <si>
    <t>Eventos esportivos</t>
  </si>
  <si>
    <t>Shopping</t>
  </si>
  <si>
    <t>Impostos</t>
  </si>
  <si>
    <t>Assessoria jurídica</t>
  </si>
  <si>
    <t>Estimado 
custo</t>
  </si>
  <si>
    <t>Real 
custo</t>
  </si>
  <si>
    <t>Federal</t>
  </si>
  <si>
    <t>Advogado</t>
  </si>
  <si>
    <t>Estadual</t>
  </si>
  <si>
    <t>Pensão alimentícia</t>
  </si>
  <si>
    <t>Local</t>
  </si>
  <si>
    <t>Pagamentos</t>
  </si>
  <si>
    <t>Filhos</t>
  </si>
  <si>
    <t>Cuidados Pessoais</t>
  </si>
  <si>
    <t>Cabelo/unhas</t>
  </si>
  <si>
    <t>Mensalidade escolar</t>
  </si>
  <si>
    <t>Material escolar</t>
  </si>
  <si>
    <t>Nutricionista</t>
  </si>
  <si>
    <t>Impostos/taxas de organização</t>
  </si>
  <si>
    <t>Cuidadoras</t>
  </si>
  <si>
    <t>Creche</t>
  </si>
  <si>
    <t>Brinquedos/jogos</t>
  </si>
  <si>
    <t>Economia/investimentos</t>
  </si>
  <si>
    <t>Presentes e Festividades</t>
  </si>
  <si>
    <t>Economias/Investimentos</t>
  </si>
  <si>
    <t>Presentes e Doações</t>
  </si>
  <si>
    <t>Aposentadoria</t>
  </si>
  <si>
    <t>Item 1 (Nomear)</t>
  </si>
  <si>
    <t>Investimentos</t>
  </si>
  <si>
    <t>Item 2 (Nomear)</t>
  </si>
  <si>
    <t>Faculdade</t>
  </si>
  <si>
    <t>Item 3 (Nomear)</t>
  </si>
  <si>
    <t>Item 4 (Nomear)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</si>
</sst>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R$&quot;\ #,##0;[Red]\-&quot;R$&quot;\ #,##0"/>
    <numFmt numFmtId="44" formatCode="_-&quot;R$&quot;\ * #,##0.00_-;\-&quot;R$&quot;\ * #,##0.00_-;_-&quot;R$&quot;\ * &quot;-&quot;??_-;_-@_-"/>
    <numFmt numFmtId="164" formatCode="&quot;$&quot;#,##0_);[Red]\(&quot;$&quot;#,##0\)"/>
    <numFmt numFmtId="165" formatCode="&quot;R$&quot;\ #,##0"/>
  </numFmts>
  <fonts count="16">
    <font>
      <sz val="11"/>
      <name val="Calibri"/>
      <family val="2"/>
      <scheme val="minor"/>
    </font>
    <font>
      <sz val="8"/>
      <name val="Arial"/>
      <family val="2"/>
    </font>
    <font>
      <b/>
      <sz val="16"/>
      <color theme="1"/>
      <name val="Calibri"/>
      <family val="2"/>
      <scheme val="maj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2060"/>
      <name val="Arial"/>
    </font>
    <font>
      <b/>
      <sz val="10"/>
      <color theme="0"/>
      <name val="Arial"/>
    </font>
    <font>
      <sz val="10"/>
      <color theme="0"/>
      <name val="Arial"/>
    </font>
    <font>
      <sz val="10"/>
      <color rgb="FF002060"/>
      <name val="Arial"/>
    </font>
    <font>
      <b/>
      <sz val="24"/>
      <color theme="0"/>
      <name val="Arial"/>
    </font>
    <font>
      <b/>
      <sz val="16"/>
      <color rgb="FF002060"/>
      <name val="Arial"/>
    </font>
    <font>
      <b/>
      <sz val="24"/>
      <color rgb="FF002060"/>
      <name val="Arial"/>
    </font>
    <font>
      <b/>
      <sz val="20"/>
      <color theme="0"/>
      <name val="Arial"/>
    </font>
    <font>
      <sz val="11"/>
      <color rgb="FF000000"/>
      <name val="Arial"/>
    </font>
    <font>
      <sz val="12"/>
      <color theme="0"/>
      <name val="Arial"/>
    </font>
  </fonts>
  <fills count="1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0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/>
      <right/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/>
      <bottom style="thin">
        <color theme="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rgb="FF0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13">
    <xf numFmtId="0" fontId="0" fillId="0" borderId="0">
      <alignment vertical="center"/>
    </xf>
    <xf numFmtId="0" fontId="2" fillId="0" borderId="0" applyNumberFormat="0" applyFill="0" applyBorder="0" applyProtection="0">
      <alignment horizontal="left"/>
    </xf>
    <xf numFmtId="0" fontId="4" fillId="3" borderId="0" applyNumberFormat="0" applyProtection="0">
      <alignment horizontal="right" vertical="center"/>
    </xf>
    <xf numFmtId="0" fontId="4" fillId="3" borderId="0" applyNumberFormat="0" applyAlignment="0" applyProtection="0"/>
    <xf numFmtId="0" fontId="4" fillId="3" borderId="0" applyProtection="0">
      <alignment horizontal="center" vertical="center" wrapText="1"/>
    </xf>
    <xf numFmtId="164" fontId="3" fillId="4" borderId="1" applyProtection="0">
      <alignment vertical="center"/>
    </xf>
    <xf numFmtId="6" fontId="5" fillId="5" borderId="0" applyFont="0" applyAlignment="0">
      <alignment vertical="center"/>
    </xf>
    <xf numFmtId="164" fontId="5" fillId="0" borderId="0" applyFont="0" applyFill="0" applyBorder="0" applyAlignment="0">
      <alignment vertical="center" wrapText="1"/>
    </xf>
    <xf numFmtId="0" fontId="5" fillId="5" borderId="2" applyNumberFormat="0" applyFont="0" applyAlignment="0">
      <alignment vertical="center"/>
    </xf>
    <xf numFmtId="6" fontId="5" fillId="5" borderId="4" applyFont="0" applyFill="0" applyAlignment="0">
      <alignment vertical="center"/>
    </xf>
    <xf numFmtId="6" fontId="5" fillId="5" borderId="5" applyFont="0" applyFill="0" applyAlignment="0">
      <alignment vertical="center"/>
    </xf>
    <xf numFmtId="6" fontId="5" fillId="5" borderId="2" applyFont="0" applyFill="0" applyAlignment="0">
      <alignment vertical="center"/>
    </xf>
    <xf numFmtId="6" fontId="5" fillId="5" borderId="3" applyFont="0" applyFill="0" applyAlignment="0">
      <alignment vertical="center"/>
    </xf>
  </cellStyleXfs>
  <cellXfs count="112">
    <xf numFmtId="0" fontId="0" fillId="0" borderId="0" xfId="0">
      <alignment vertical="center"/>
    </xf>
    <xf numFmtId="0" fontId="6" fillId="6" borderId="0" xfId="3" applyFont="1" applyFill="1" applyAlignment="1">
      <alignment vertical="center" indent="1"/>
    </xf>
    <xf numFmtId="0" fontId="6" fillId="6" borderId="0" xfId="3" applyFont="1" applyFill="1" applyAlignment="1">
      <alignment horizontal="left" vertical="center" indent="1"/>
    </xf>
    <xf numFmtId="0" fontId="9" fillId="0" borderId="0" xfId="0" applyFont="1">
      <alignment vertical="center"/>
    </xf>
    <xf numFmtId="164" fontId="9" fillId="0" borderId="0" xfId="7" applyFont="1" applyAlignment="1">
      <alignment vertical="center"/>
    </xf>
    <xf numFmtId="0" fontId="6" fillId="2" borderId="0" xfId="1" applyFont="1" applyFill="1" applyBorder="1" applyAlignment="1">
      <alignment horizontal="left" vertical="center" indent="10"/>
    </xf>
    <xf numFmtId="164" fontId="6" fillId="2" borderId="0" xfId="7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10" borderId="0" xfId="8" applyFont="1" applyFill="1" applyBorder="1" applyAlignment="1">
      <alignment horizontal="left" vertical="center" indent="1"/>
    </xf>
    <xf numFmtId="6" fontId="9" fillId="10" borderId="0" xfId="12" applyFont="1" applyFill="1" applyBorder="1" applyAlignment="1">
      <alignment horizontal="center" vertical="center"/>
    </xf>
    <xf numFmtId="6" fontId="9" fillId="6" borderId="0" xfId="11" applyFont="1" applyFill="1" applyBorder="1" applyAlignment="1">
      <alignment vertical="center" wrapText="1"/>
    </xf>
    <xf numFmtId="0" fontId="9" fillId="6" borderId="0" xfId="0" applyFont="1" applyFill="1" applyAlignment="1">
      <alignment vertical="center" wrapText="1"/>
    </xf>
    <xf numFmtId="0" fontId="9" fillId="6" borderId="0" xfId="0" applyFont="1" applyFill="1" applyAlignment="1">
      <alignment horizontal="left" vertical="center" indent="1"/>
    </xf>
    <xf numFmtId="0" fontId="6" fillId="0" borderId="0" xfId="4" applyFont="1" applyFill="1">
      <alignment horizontal="center" vertical="center" wrapText="1"/>
    </xf>
    <xf numFmtId="164" fontId="9" fillId="6" borderId="0" xfId="7" applyFont="1" applyFill="1" applyBorder="1" applyAlignment="1">
      <alignment vertical="center" wrapText="1"/>
    </xf>
    <xf numFmtId="6" fontId="9" fillId="0" borderId="0" xfId="7" applyNumberFormat="1" applyFont="1" applyFill="1" applyBorder="1" applyAlignment="1">
      <alignment horizontal="center" vertical="center" wrapText="1"/>
    </xf>
    <xf numFmtId="6" fontId="9" fillId="0" borderId="0" xfId="7" applyNumberFormat="1" applyFont="1" applyFill="1" applyBorder="1" applyAlignment="1">
      <alignment horizontal="center" vertical="center"/>
    </xf>
    <xf numFmtId="6" fontId="9" fillId="10" borderId="0" xfId="8" applyNumberFormat="1" applyFont="1" applyFill="1" applyBorder="1" applyAlignment="1">
      <alignment horizontal="left" vertical="center" indent="1"/>
    </xf>
    <xf numFmtId="6" fontId="9" fillId="10" borderId="0" xfId="6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164" fontId="9" fillId="6" borderId="0" xfId="7" applyFont="1" applyFill="1" applyBorder="1" applyAlignment="1">
      <alignment horizontal="center" vertical="center" wrapText="1"/>
    </xf>
    <xf numFmtId="0" fontId="9" fillId="6" borderId="0" xfId="3" applyFont="1" applyFill="1" applyAlignment="1">
      <alignment horizontal="left" vertical="center" wrapText="1"/>
    </xf>
    <xf numFmtId="164" fontId="9" fillId="6" borderId="0" xfId="9" applyNumberFormat="1" applyFont="1" applyFill="1" applyBorder="1" applyAlignment="1">
      <alignment vertical="center"/>
    </xf>
    <xf numFmtId="0" fontId="6" fillId="6" borderId="17" xfId="0" applyFont="1" applyFill="1" applyBorder="1" applyAlignment="1">
      <alignment horizontal="left" vertical="center" indent="1"/>
    </xf>
    <xf numFmtId="0" fontId="9" fillId="6" borderId="17" xfId="0" applyFont="1" applyFill="1" applyBorder="1" applyAlignment="1">
      <alignment horizontal="left" vertical="center" indent="1"/>
    </xf>
    <xf numFmtId="0" fontId="6" fillId="6" borderId="13" xfId="4" applyFont="1" applyFill="1" applyBorder="1">
      <alignment horizontal="center" vertical="center" wrapText="1"/>
    </xf>
    <xf numFmtId="0" fontId="6" fillId="6" borderId="13" xfId="3" applyNumberFormat="1" applyFont="1" applyFill="1" applyBorder="1" applyAlignment="1">
      <alignment vertical="center" wrapText="1"/>
    </xf>
    <xf numFmtId="164" fontId="6" fillId="6" borderId="13" xfId="7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left" vertical="center" wrapText="1" indent="1"/>
    </xf>
    <xf numFmtId="6" fontId="9" fillId="6" borderId="10" xfId="7" applyNumberFormat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left" vertical="center" wrapText="1" indent="1"/>
    </xf>
    <xf numFmtId="6" fontId="9" fillId="4" borderId="16" xfId="0" applyNumberFormat="1" applyFont="1" applyFill="1" applyBorder="1" applyAlignment="1">
      <alignment horizontal="center" vertical="center" wrapText="1"/>
    </xf>
    <xf numFmtId="6" fontId="9" fillId="4" borderId="19" xfId="0" applyNumberFormat="1" applyFont="1" applyFill="1" applyBorder="1" applyAlignment="1">
      <alignment horizontal="center" vertical="center" wrapText="1"/>
    </xf>
    <xf numFmtId="164" fontId="9" fillId="0" borderId="0" xfId="7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left" vertical="center" wrapText="1" indent="1"/>
    </xf>
    <xf numFmtId="0" fontId="6" fillId="6" borderId="15" xfId="0" applyFont="1" applyFill="1" applyBorder="1">
      <alignment vertical="center"/>
    </xf>
    <xf numFmtId="164" fontId="9" fillId="0" borderId="0" xfId="0" applyNumberFormat="1" applyFont="1" applyAlignment="1">
      <alignment horizontal="center" vertical="center" wrapText="1"/>
    </xf>
    <xf numFmtId="0" fontId="9" fillId="6" borderId="17" xfId="0" applyFont="1" applyFill="1" applyBorder="1">
      <alignment vertical="center"/>
    </xf>
    <xf numFmtId="0" fontId="6" fillId="6" borderId="0" xfId="4" applyFont="1" applyFill="1">
      <alignment horizontal="center" vertical="center" wrapText="1"/>
    </xf>
    <xf numFmtId="0" fontId="6" fillId="6" borderId="13" xfId="3" applyNumberFormat="1" applyFont="1" applyFill="1" applyBorder="1" applyAlignment="1">
      <alignment horizontal="left" vertical="center" wrapText="1" indent="1"/>
    </xf>
    <xf numFmtId="0" fontId="9" fillId="6" borderId="6" xfId="0" applyFont="1" applyFill="1" applyBorder="1" applyAlignment="1">
      <alignment horizontal="left" vertical="center" wrapText="1" indent="1"/>
    </xf>
    <xf numFmtId="6" fontId="9" fillId="6" borderId="7" xfId="7" applyNumberFormat="1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left" vertical="center" wrapText="1" indent="1"/>
    </xf>
    <xf numFmtId="6" fontId="9" fillId="6" borderId="12" xfId="7" applyNumberFormat="1" applyFont="1" applyFill="1" applyBorder="1" applyAlignment="1">
      <alignment horizontal="center" vertical="center" wrapText="1"/>
    </xf>
    <xf numFmtId="6" fontId="9" fillId="4" borderId="9" xfId="0" applyNumberFormat="1" applyFont="1" applyFill="1" applyBorder="1" applyAlignment="1">
      <alignment horizontal="center" vertical="center" wrapText="1"/>
    </xf>
    <xf numFmtId="6" fontId="9" fillId="4" borderId="10" xfId="0" applyNumberFormat="1" applyFont="1" applyFill="1" applyBorder="1" applyAlignment="1">
      <alignment horizontal="center" vertical="center" wrapText="1"/>
    </xf>
    <xf numFmtId="6" fontId="6" fillId="4" borderId="16" xfId="0" applyNumberFormat="1" applyFont="1" applyFill="1" applyBorder="1" applyAlignment="1">
      <alignment horizontal="center" vertical="center" wrapText="1"/>
    </xf>
    <xf numFmtId="6" fontId="6" fillId="4" borderId="19" xfId="0" applyNumberFormat="1" applyFont="1" applyFill="1" applyBorder="1" applyAlignment="1">
      <alignment horizontal="center" vertical="center" wrapText="1"/>
    </xf>
    <xf numFmtId="164" fontId="9" fillId="6" borderId="0" xfId="7" applyFont="1" applyFill="1" applyBorder="1" applyAlignment="1">
      <alignment horizontal="left" vertical="center" wrapText="1" indent="1"/>
    </xf>
    <xf numFmtId="0" fontId="6" fillId="6" borderId="14" xfId="4" applyFont="1" applyFill="1" applyBorder="1">
      <alignment horizontal="center" vertical="center" wrapText="1"/>
    </xf>
    <xf numFmtId="164" fontId="6" fillId="6" borderId="14" xfId="7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6" fontId="9" fillId="9" borderId="0" xfId="8" applyNumberFormat="1" applyFont="1" applyFill="1" applyBorder="1" applyAlignment="1">
      <alignment horizontal="left" vertical="center" indent="1"/>
    </xf>
    <xf numFmtId="6" fontId="9" fillId="9" borderId="0" xfId="12" applyFont="1" applyFill="1" applyBorder="1" applyAlignment="1">
      <alignment horizontal="center" vertical="center"/>
    </xf>
    <xf numFmtId="6" fontId="9" fillId="9" borderId="0" xfId="6" applyFont="1" applyFill="1" applyAlignment="1">
      <alignment horizontal="center" vertical="center"/>
    </xf>
    <xf numFmtId="6" fontId="9" fillId="8" borderId="0" xfId="8" applyNumberFormat="1" applyFont="1" applyFill="1" applyBorder="1" applyAlignment="1">
      <alignment horizontal="left" vertical="center" indent="1"/>
    </xf>
    <xf numFmtId="6" fontId="9" fillId="8" borderId="0" xfId="12" applyFont="1" applyFill="1" applyBorder="1" applyAlignment="1">
      <alignment horizontal="center" vertical="center"/>
    </xf>
    <xf numFmtId="6" fontId="9" fillId="8" borderId="0" xfId="6" applyFont="1" applyFill="1" applyAlignment="1">
      <alignment horizontal="center" vertical="center"/>
    </xf>
    <xf numFmtId="6" fontId="7" fillId="7" borderId="0" xfId="9" applyFont="1" applyFill="1" applyBorder="1" applyAlignment="1">
      <alignment horizontal="left" vertical="center" indent="1"/>
    </xf>
    <xf numFmtId="6" fontId="8" fillId="7" borderId="0" xfId="9" applyFont="1" applyFill="1" applyBorder="1" applyAlignment="1">
      <alignment horizontal="center" vertical="center"/>
    </xf>
    <xf numFmtId="6" fontId="7" fillId="7" borderId="0" xfId="9" applyFont="1" applyFill="1" applyBorder="1" applyAlignment="1">
      <alignment horizontal="center" vertical="center"/>
    </xf>
    <xf numFmtId="0" fontId="7" fillId="7" borderId="0" xfId="3" applyFont="1" applyFill="1" applyAlignment="1">
      <alignment horizontal="left" vertical="center" wrapText="1" indent="1"/>
    </xf>
    <xf numFmtId="0" fontId="9" fillId="9" borderId="0" xfId="3" applyFont="1" applyFill="1" applyAlignment="1">
      <alignment horizontal="left" vertical="center" wrapText="1" indent="1"/>
    </xf>
    <xf numFmtId="0" fontId="9" fillId="10" borderId="0" xfId="3" applyFont="1" applyFill="1" applyAlignment="1">
      <alignment horizontal="left" vertical="center" wrapText="1" indent="1"/>
    </xf>
    <xf numFmtId="0" fontId="11" fillId="6" borderId="17" xfId="0" applyFont="1" applyFill="1" applyBorder="1" applyAlignment="1">
      <alignment horizontal="left" vertical="center" indent="1"/>
    </xf>
    <xf numFmtId="0" fontId="11" fillId="6" borderId="15" xfId="0" applyFont="1" applyFill="1" applyBorder="1" applyAlignment="1">
      <alignment horizontal="left" vertical="center" indent="1"/>
    </xf>
    <xf numFmtId="0" fontId="6" fillId="6" borderId="13" xfId="3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 indent="1"/>
    </xf>
    <xf numFmtId="0" fontId="6" fillId="0" borderId="0" xfId="3" applyFont="1" applyFill="1" applyAlignment="1">
      <alignment vertical="center" wrapText="1" indent="1"/>
    </xf>
    <xf numFmtId="0" fontId="9" fillId="0" borderId="0" xfId="0" applyFont="1" applyAlignment="1">
      <alignment vertical="center" wrapText="1" indent="1"/>
    </xf>
    <xf numFmtId="0" fontId="6" fillId="0" borderId="0" xfId="0" applyFont="1" applyAlignment="1">
      <alignment vertical="center" wrapText="1" indent="1"/>
    </xf>
    <xf numFmtId="0" fontId="9" fillId="6" borderId="0" xfId="0" applyFont="1" applyFill="1" applyAlignment="1">
      <alignment vertical="center" wrapText="1" indent="1"/>
    </xf>
    <xf numFmtId="0" fontId="11" fillId="6" borderId="17" xfId="0" applyFont="1" applyFill="1" applyBorder="1" applyAlignment="1">
      <alignment vertical="center" indent="1"/>
    </xf>
    <xf numFmtId="0" fontId="9" fillId="6" borderId="8" xfId="0" applyFont="1" applyFill="1" applyBorder="1" applyAlignment="1">
      <alignment vertical="center" wrapText="1" indent="1"/>
    </xf>
    <xf numFmtId="0" fontId="6" fillId="4" borderId="18" xfId="0" applyFont="1" applyFill="1" applyBorder="1" applyAlignment="1">
      <alignment vertical="center" wrapText="1" indent="1"/>
    </xf>
    <xf numFmtId="0" fontId="6" fillId="6" borderId="0" xfId="3" applyNumberFormat="1" applyFont="1" applyFill="1" applyAlignment="1">
      <alignment vertical="center" wrapText="1" indent="1"/>
    </xf>
    <xf numFmtId="0" fontId="9" fillId="6" borderId="6" xfId="0" applyFont="1" applyFill="1" applyBorder="1" applyAlignment="1">
      <alignment vertical="center" wrapText="1" indent="1"/>
    </xf>
    <xf numFmtId="0" fontId="9" fillId="6" borderId="11" xfId="0" applyFont="1" applyFill="1" applyBorder="1" applyAlignment="1">
      <alignment vertical="center" wrapText="1" indent="1"/>
    </xf>
    <xf numFmtId="0" fontId="6" fillId="4" borderId="8" xfId="0" applyFont="1" applyFill="1" applyBorder="1" applyAlignment="1">
      <alignment vertical="center" wrapText="1" indent="1"/>
    </xf>
    <xf numFmtId="0" fontId="6" fillId="6" borderId="13" xfId="3" applyNumberFormat="1" applyFont="1" applyFill="1" applyBorder="1" applyAlignment="1">
      <alignment vertical="center" wrapText="1" indent="1"/>
    </xf>
    <xf numFmtId="0" fontId="6" fillId="6" borderId="13" xfId="4" applyFont="1" applyFill="1" applyBorder="1" applyAlignment="1">
      <alignment horizontal="left" vertical="center" wrapText="1" indent="1"/>
    </xf>
    <xf numFmtId="165" fontId="9" fillId="10" borderId="0" xfId="10" applyNumberFormat="1" applyFont="1" applyFill="1" applyBorder="1" applyAlignment="1">
      <alignment horizontal="center" vertical="center"/>
    </xf>
    <xf numFmtId="0" fontId="6" fillId="6" borderId="14" xfId="3" applyNumberFormat="1" applyFont="1" applyFill="1" applyBorder="1" applyAlignment="1">
      <alignment horizontal="left" vertical="center" wrapText="1" indent="1"/>
    </xf>
    <xf numFmtId="44" fontId="9" fillId="0" borderId="20" xfId="0" applyNumberFormat="1" applyFont="1" applyBorder="1">
      <alignment vertical="center"/>
    </xf>
    <xf numFmtId="0" fontId="11" fillId="6" borderId="15" xfId="0" applyFont="1" applyFill="1" applyBorder="1" applyAlignment="1">
      <alignment horizontal="left" vertical="center" indent="1"/>
    </xf>
    <xf numFmtId="0" fontId="11" fillId="6" borderId="17" xfId="0" applyFont="1" applyFill="1" applyBorder="1" applyAlignment="1">
      <alignment horizontal="left" vertical="center" indent="1"/>
    </xf>
    <xf numFmtId="6" fontId="9" fillId="0" borderId="0" xfId="0" applyNumberFormat="1" applyFont="1" applyFill="1" applyBorder="1" applyAlignment="1" applyProtection="1">
      <alignment horizontal="center" vertical="center" wrapText="1"/>
    </xf>
    <xf numFmtId="0" fontId="6" fillId="8" borderId="0" xfId="2" applyFont="1" applyFill="1" applyBorder="1" applyAlignment="1">
      <alignment horizontal="center" vertical="center" wrapText="1"/>
    </xf>
    <xf numFmtId="6" fontId="9" fillId="8" borderId="0" xfId="9" applyNumberFormat="1" applyFont="1" applyFill="1" applyBorder="1" applyAlignment="1">
      <alignment horizontal="center" vertical="center"/>
    </xf>
    <xf numFmtId="0" fontId="6" fillId="9" borderId="0" xfId="2" applyFont="1" applyFill="1" applyBorder="1" applyAlignment="1">
      <alignment horizontal="center" vertical="center" wrapText="1"/>
    </xf>
    <xf numFmtId="6" fontId="9" fillId="9" borderId="0" xfId="9" applyNumberFormat="1" applyFont="1" applyFill="1" applyBorder="1" applyAlignment="1">
      <alignment horizontal="center" vertical="center"/>
    </xf>
    <xf numFmtId="0" fontId="6" fillId="10" borderId="0" xfId="2" applyFont="1" applyFill="1" applyBorder="1" applyAlignment="1">
      <alignment horizontal="center" vertical="center" wrapText="1"/>
    </xf>
    <xf numFmtId="6" fontId="9" fillId="10" borderId="0" xfId="9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left" vertical="center"/>
    </xf>
    <xf numFmtId="0" fontId="10" fillId="11" borderId="21" xfId="0" applyFont="1" applyFill="1" applyBorder="1" applyAlignment="1">
      <alignment horizontal="left" vertical="center"/>
    </xf>
    <xf numFmtId="0" fontId="9" fillId="0" borderId="21" xfId="0" applyFont="1" applyBorder="1">
      <alignment vertical="center"/>
    </xf>
    <xf numFmtId="164" fontId="9" fillId="0" borderId="21" xfId="7" applyFont="1" applyBorder="1" applyAlignment="1">
      <alignment vertical="center"/>
    </xf>
    <xf numFmtId="0" fontId="12" fillId="11" borderId="21" xfId="0" applyFont="1" applyFill="1" applyBorder="1" applyAlignment="1">
      <alignment horizontal="left" vertical="center"/>
    </xf>
    <xf numFmtId="0" fontId="9" fillId="11" borderId="21" xfId="0" applyFont="1" applyFill="1" applyBorder="1">
      <alignment vertical="center"/>
    </xf>
    <xf numFmtId="14" fontId="9" fillId="0" borderId="22" xfId="0" applyNumberFormat="1" applyFont="1" applyBorder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164" fontId="9" fillId="0" borderId="0" xfId="7" applyFont="1" applyFill="1" applyAlignment="1">
      <alignment vertical="center"/>
    </xf>
    <xf numFmtId="0" fontId="9" fillId="0" borderId="0" xfId="0" applyFont="1" applyFill="1">
      <alignment vertical="center"/>
    </xf>
    <xf numFmtId="0" fontId="15" fillId="13" borderId="23" xfId="0" applyFont="1" applyFill="1" applyBorder="1" applyAlignment="1">
      <alignment horizontal="center" vertical="top"/>
    </xf>
    <xf numFmtId="164" fontId="14" fillId="0" borderId="23" xfId="7" applyFont="1" applyFill="1" applyBorder="1" applyAlignment="1">
      <alignment vertical="center"/>
    </xf>
    <xf numFmtId="0" fontId="14" fillId="0" borderId="23" xfId="0" applyFont="1" applyFill="1" applyBorder="1">
      <alignment vertical="center"/>
    </xf>
    <xf numFmtId="0" fontId="6" fillId="12" borderId="24" xfId="0" applyFont="1" applyFill="1" applyBorder="1" applyAlignment="1">
      <alignment horizontal="center" vertical="center"/>
    </xf>
    <xf numFmtId="0" fontId="9" fillId="6" borderId="25" xfId="0" applyFont="1" applyFill="1" applyBorder="1">
      <alignment vertical="center"/>
    </xf>
    <xf numFmtId="164" fontId="9" fillId="6" borderId="25" xfId="7" applyFont="1" applyFill="1" applyBorder="1" applyAlignment="1">
      <alignment vertical="center"/>
    </xf>
    <xf numFmtId="0" fontId="9" fillId="0" borderId="22" xfId="0" applyFont="1" applyBorder="1" applyAlignment="1">
      <alignment horizontal="left" vertical="center" indent="1"/>
    </xf>
    <xf numFmtId="0" fontId="9" fillId="0" borderId="20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</cellXfs>
  <cellStyles count="13">
    <cellStyle name="Borda direita" xfId="12" xr:uid="{00000000-0005-0000-0000-000000000000}"/>
    <cellStyle name="Borda esquerda" xfId="11" xr:uid="{00000000-0005-0000-0000-000001000000}"/>
    <cellStyle name="Borda inferior" xfId="9" xr:uid="{00000000-0005-0000-0000-000002000000}"/>
    <cellStyle name="Borda superior" xfId="10" xr:uid="{00000000-0005-0000-0000-000003000000}"/>
    <cellStyle name="Montantes" xfId="7" xr:uid="{00000000-0005-0000-0000-000004000000}"/>
    <cellStyle name="Normal" xfId="0" builtinId="0" customBuiltin="1"/>
    <cellStyle name="Resumo de montantes" xfId="6" xr:uid="{00000000-0005-0000-0000-000006000000}"/>
    <cellStyle name="Texto de resumo" xfId="8" xr:uid="{00000000-0005-0000-0000-000007000000}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</cellStyles>
  <dxfs count="192"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numFmt numFmtId="10" formatCode="&quot;R$&quot;\ #,##0;[Red]\-&quot;R$&quot;\ #,##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fill>
        <patternFill>
          <fgColor indexed="64"/>
          <bgColor theme="0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font>
        <b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z val="10"/>
        <color rgb="FF002060"/>
        <name val="Arial"/>
      </font>
      <numFmt numFmtId="10" formatCode="&quot;R$&quot;\ #,##0;[Red]\-&quot;R$&quot;\ 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</dxf>
    <dxf>
      <font>
        <sz val="10"/>
        <color rgb="FF002060"/>
        <name val="Arial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sz val="10"/>
        <color rgb="FF002060"/>
        <name val="Arial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sz val="10"/>
        <color rgb="FF002060"/>
        <name val="Arial"/>
      </font>
      <alignment horizontal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numFmt numFmtId="10" formatCode="&quot;R$&quot;\ #,##0;[Red]\-&quot;R$&quot;\ #,##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fill>
        <patternFill>
          <fgColor indexed="64"/>
          <bgColor theme="0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>
          <fgColor indexed="64"/>
          <bgColor theme="0"/>
        </patternFill>
      </fill>
      <alignment horizontal="general" vertical="center" textRotation="0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numFmt numFmtId="10" formatCode="&quot;R$&quot;\ #,##0;[Red]\-&quot;R$&quot;\ #,##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none"/>
      </font>
      <numFmt numFmtId="10" formatCode="&quot;R$&quot;\ #,##0;[Red]\-&quot;R$&quot;\ #,##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none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none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numFmt numFmtId="10" formatCode="&quot;R$&quot;\ #,##0;[Red]\-&quot;R$&quot;\ #,##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fill>
        <patternFill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3743705557422"/>
        </bottom>
      </border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numFmt numFmtId="10" formatCode="&quot;R$&quot;\ #,##0;[Red]\-&quot;R$&quot;\ #,##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</font>
      <fill>
        <patternFill>
          <fgColor indexed="64"/>
          <bgColor theme="0"/>
        </patternFill>
      </fill>
      <alignment horizontal="left" vertical="center" textRotation="0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0" formatCode="General"/>
      <fill>
        <patternFill>
          <fgColor indexed="64"/>
          <bgColor theme="0"/>
        </patternFill>
      </fill>
      <alignment horizontal="general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>
          <fgColor indexed="64"/>
          <bgColor theme="0"/>
        </patternFill>
      </fill>
      <alignment horizontal="general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>
          <fgColor indexed="64"/>
          <bgColor theme="0"/>
        </patternFill>
      </fill>
      <alignment horizontal="general" vertical="center" textRotation="0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0" formatCode="&quot;R$&quot;\ #,##0;[Red]\-&quot;R$&quot;\ 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>
          <fgColor indexed="64"/>
          <bgColor theme="0"/>
        </patternFill>
      </fill>
      <alignment horizontal="general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numFmt numFmtId="10" formatCode="&quot;R$&quot;\ #,##0;[Red]\-&quot;R$&quot;\ #,##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0" formatCode="&quot;R$&quot;\ #,##0;[Red]\-&quot;R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alignment horizontal="general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rgb="FF002060"/>
        <name val="Arial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/>
        <i val="0"/>
      </font>
      <fill>
        <patternFill>
          <bgColor theme="0" tint="-4.9989318521683403E-2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/>
        <i val="0"/>
      </font>
      <border diagonalUp="0" diagonalDown="0">
        <left/>
        <right/>
        <top style="thin">
          <color theme="9" tint="-0.24994659260841701"/>
        </top>
        <bottom style="thin">
          <color theme="0" tint="-0.14996795556505021"/>
        </bottom>
        <vertical/>
        <horizontal/>
      </border>
    </dxf>
    <dxf>
      <border diagonalUp="0" diagonalDown="0">
        <left/>
        <right/>
        <top style="thin">
          <color theme="9" tint="-0.2499465926084170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39994506668294322"/>
        </patternFill>
      </fill>
      <border>
        <left style="thin">
          <color theme="4" tint="-0.24994659260841701"/>
        </left>
        <right style="thin">
          <color theme="4" tint="-0.24994659260841701"/>
        </right>
        <top style="double">
          <color theme="4" tint="-0.24994659260841701"/>
        </top>
        <bottom style="thin">
          <color theme="4" tint="-0.24994659260841701"/>
        </bottom>
      </border>
    </dxf>
    <dxf>
      <font>
        <b/>
        <i val="0"/>
        <color theme="0"/>
      </font>
      <fill>
        <patternFill>
          <bgColor theme="4" tint="-0.499984740745262"/>
        </patternFill>
      </fill>
      <border>
        <bottom style="thin">
          <color theme="0"/>
        </bottom>
      </border>
    </dxf>
    <dxf>
      <border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  <border diagonalUp="0" diagonalDown="0">
        <left/>
        <right/>
        <top/>
        <bottom/>
        <vertical/>
        <horizontal/>
      </border>
    </dxf>
  </dxfs>
  <tableStyles count="3" defaultTableStyle="TableStyleMedium2" defaultPivotStyle="PivotStyleLight16">
    <tableStyle name="RendaMensalReal" pivot="0" count="3" xr9:uid="{00000000-0011-0000-FFFF-FFFF00000000}">
      <tableStyleElement type="wholeTable" dxfId="191"/>
      <tableStyleElement type="headerRow" dxfId="190"/>
      <tableStyleElement type="firstColumn" dxfId="189"/>
    </tableStyle>
    <tableStyle name="Orçamento familiar mensal" pivot="0" count="4" xr9:uid="{00000000-0011-0000-FFFF-FFFF01000000}">
      <tableStyleElement type="wholeTable" dxfId="188"/>
      <tableStyleElement type="headerRow" dxfId="187"/>
      <tableStyleElement type="totalRow" dxfId="186"/>
      <tableStyleElement type="firstRowStripe" dxfId="185"/>
    </tableStyle>
    <tableStyle name="Tabela Regular" pivot="0" count="3" xr9:uid="{00000000-0011-0000-FFFF-FFFF02000000}">
      <tableStyleElement type="wholeTable" dxfId="184"/>
      <tableStyleElement type="headerRow" dxfId="183"/>
      <tableStyleElement type="totalRow" dxfId="18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_xlchart.v1.198</cx:f>
      </cx:numDim>
    </cx:data>
  </cx:chartData>
  <cx:chart>
    <cx:title pos="t" align="ctr" overlay="0">
      <cx:tx>
        <cx:txData>
          <cx:v>Concentração de Gastos</cx:v>
        </cx:txData>
      </cx:tx>
      <cx:txPr>
        <a:bodyPr vertOverflow="overflow" horzOverflow="overflow" wrap="square" lIns="0" tIns="0" rIns="0" bIns="0"/>
        <a:lstStyle/>
        <a:p>
          <a:pPr algn="ctr" rtl="0">
            <a:defRPr sz="1400" b="0" i="0">
              <a:solidFill>
                <a:srgbClr val="7F7F7F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r>
            <a:t>Concentração de Gastos</a:t>
          </a:r>
        </a:p>
      </cx:txPr>
    </cx:title>
    <cx:plotArea>
      <cx:plotAreaRegion>
        <cx:series layoutId="treemap" uniqueId="{FD649482-FA36-4249-B0D5-2926E26553A3}">
          <cx:tx>
            <cx:txData>
              <cx:f>_xlchart.v1.197</cx:f>
              <cx:v>Valor</cx:v>
            </cx:txData>
          </cx:tx>
          <cx:dataLabels>
            <cx:visibility seriesName="0" categoryName="1" value="1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</xdr:row>
      <xdr:rowOff>47625</xdr:rowOff>
    </xdr:from>
    <xdr:to>
      <xdr:col>5</xdr:col>
      <xdr:colOff>1524000</xdr:colOff>
      <xdr:row>2</xdr:row>
      <xdr:rowOff>114300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2C62F8-359F-466E-A577-D60E859B9CAA}"/>
            </a:ext>
            <a:ext uri="{147F2762-F138-4A5C-976F-8EAC2B608ADB}">
              <a16:predDERef xmlns:a16="http://schemas.microsoft.com/office/drawing/2014/main" pred="{57907D29-9C08-A67E-7950-07FF6AAE3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6850" y="152400"/>
          <a:ext cx="2047875" cy="485775"/>
        </a:xfrm>
        <a:prstGeom prst="rect">
          <a:avLst/>
        </a:prstGeom>
      </xdr:spPr>
    </xdr:pic>
    <xdr:clientData/>
  </xdr:twoCellAnchor>
  <xdr:twoCellAnchor>
    <xdr:from>
      <xdr:col>4</xdr:col>
      <xdr:colOff>304800</xdr:colOff>
      <xdr:row>4</xdr:row>
      <xdr:rowOff>57150</xdr:rowOff>
    </xdr:from>
    <xdr:to>
      <xdr:col>11</xdr:col>
      <xdr:colOff>504825</xdr:colOff>
      <xdr:row>32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CFE38E8E-13E2-8B7E-F6AA-5BD108A45997}"/>
                </a:ext>
                <a:ext uri="{147F2762-F138-4A5C-976F-8EAC2B608ADB}">
                  <a16:predDERef xmlns:a16="http://schemas.microsoft.com/office/drawing/2014/main" pred="{9C2C62F8-359F-466E-A577-D60E859B9C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48350" y="1000125"/>
              <a:ext cx="8267700" cy="4619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Este gráfico não está disponível na sua versão do Excel.
Editar esta forma ou salvar esta pasta de trabalho em um formato de arquivo diferente dividirá o gráfico permanentemente.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142875</xdr:rowOff>
    </xdr:from>
    <xdr:to>
      <xdr:col>2</xdr:col>
      <xdr:colOff>352425</xdr:colOff>
      <xdr:row>0</xdr:row>
      <xdr:rowOff>628650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28715CC-5AB8-DA7F-A4AC-309DFEBC7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42875"/>
          <a:ext cx="2047875" cy="4857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radia" displayName="Moradia" ref="B10:E23" totalsRowCount="1" headerRowDxfId="169" dataDxfId="168" totalsRowDxfId="167">
  <tableColumns count="4">
    <tableColumn id="1" xr3:uid="{00000000-0010-0000-0000-000001000000}" name="Moradia" totalsRowLabel="Total" dataDxfId="165" totalsRowDxfId="166"/>
    <tableColumn id="2" xr3:uid="{00000000-0010-0000-0000-000002000000}" name="Estimado_x000a_custo" totalsRowFunction="sum" dataDxfId="163" totalsRowDxfId="164" dataCellStyle="Montantes"/>
    <tableColumn id="3" xr3:uid="{00000000-0010-0000-0000-000003000000}" name="Real_x000a_custo" totalsRowFunction="sum" dataDxfId="161" totalsRowDxfId="162" dataCellStyle="Montantes"/>
    <tableColumn id="4" xr3:uid="{00000000-0010-0000-0000-000004000000}" name="Diferença" totalsRowFunction="sum" dataDxfId="159" totalsRowDxfId="160" dataCellStyle="Montantes">
      <calculatedColumnFormula>Moradia[[#This Row],[Estimado
custo]]-Moradia[[#This Row],[Real
custo]]</calculatedColumnFormula>
    </tableColumn>
  </tableColumns>
  <tableStyleInfo name="Tabela Regular" showFirstColumn="0" showLastColumn="0" showRowStripes="1" showColumnStripes="0"/>
  <extLst>
    <ext xmlns:x14="http://schemas.microsoft.com/office/spreadsheetml/2009/9/main" uri="{504A1905-F514-4f6f-8877-14C23A59335A}">
      <x14:table altTextSummary="A categoria de exemplo de despesas e exemplo de despesas relacionadas à categoria de exemplo estão nesta tabela. Insira os custos reais e projetados. A diferença é calculada automaticament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Economia" displayName="Economia" ref="B69:E74" totalsRowCount="1" headerRowDxfId="52" dataDxfId="51" totalsRowDxfId="50" headerRowBorderDxfId="48" tableBorderDxfId="49" totalsRowBorderDxfId="47">
  <tableColumns count="4">
    <tableColumn id="1" xr3:uid="{00000000-0010-0000-0A00-000001000000}" name="Economias/Investimentos" totalsRowLabel="Total" dataDxfId="45" totalsRowDxfId="46"/>
    <tableColumn id="2" xr3:uid="{00000000-0010-0000-0A00-000002000000}" name="Estimado_x000a_custo" totalsRowFunction="sum" dataDxfId="43" totalsRowDxfId="44" dataCellStyle="Montantes"/>
    <tableColumn id="3" xr3:uid="{00000000-0010-0000-0A00-000003000000}" name="Real_x000a_custo" totalsRowFunction="sum" dataDxfId="41" totalsRowDxfId="42" dataCellStyle="Montantes"/>
    <tableColumn id="4" xr3:uid="{00000000-0010-0000-0A00-000004000000}" name="Diferença" totalsRowFunction="sum" dataDxfId="39" totalsRowDxfId="40" dataCellStyle="Montantes">
      <calculatedColumnFormula>Economia[[#This Row],[Estimado
custo]]-Economia[[#This Row],[Real
custo]]</calculatedColumnFormula>
    </tableColumn>
  </tableColumns>
  <tableStyleInfo name="Tabela Regular" showFirstColumn="0" showLastColumn="0" showRowStripes="1" showColumnStripes="0"/>
  <extLst>
    <ext xmlns:x14="http://schemas.microsoft.com/office/spreadsheetml/2009/9/main" uri="{504A1905-F514-4f6f-8877-14C23A59335A}">
      <x14:table altTextSummary="A categoria de exemplo de despesas e exemplo de despesas relacionadas à categoria de exemplo estão nesta tabela. Insira os custos reais e projetados. A diferença é calculada automaticament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Presentes" displayName="Presentes" ref="G69:J74" totalsRowCount="1" headerRowDxfId="38" dataDxfId="37" totalsRowDxfId="36" headerRowBorderDxfId="35" totalsRowBorderDxfId="34">
  <tableColumns count="4">
    <tableColumn id="1" xr3:uid="{00000000-0010-0000-0B00-000001000000}" name="Presentes e Doações" totalsRowLabel="Total" dataDxfId="32" totalsRowDxfId="33"/>
    <tableColumn id="2" xr3:uid="{00000000-0010-0000-0B00-000002000000}" name="Estimado_x000a_custo" totalsRowFunction="sum" dataDxfId="30" totalsRowDxfId="31" dataCellStyle="Montantes"/>
    <tableColumn id="3" xr3:uid="{00000000-0010-0000-0B00-000003000000}" name="Real_x000a_custo" totalsRowFunction="sum" dataDxfId="28" totalsRowDxfId="29" dataCellStyle="Montantes"/>
    <tableColumn id="4" xr3:uid="{00000000-0010-0000-0B00-000004000000}" name="Diferença" totalsRowFunction="sum" dataDxfId="26" totalsRowDxfId="27" dataCellStyle="Montantes">
      <calculatedColumnFormula>Presentes[[#This Row],[Estimado
custo]]-Presentes[[#This Row],[Real
custo]]</calculatedColumnFormula>
    </tableColumn>
  </tableColumns>
  <tableStyleInfo name="Tabela Regular" showFirstColumn="0" showLastColumn="0" showRowStripes="1" showColumnStripes="0"/>
  <extLst>
    <ext xmlns:x14="http://schemas.microsoft.com/office/spreadsheetml/2009/9/main" uri="{504A1905-F514-4f6f-8877-14C23A59335A}">
      <x14:table altTextSummary="A categoria de exemplo de despesas e exemplo de despesas relacionadas à categoria de exemplo estão nesta tabela. Insira os custos reais e projetados. A diferença é calculada automaticament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Assessoria jurídica" displayName="Assessoria_jurídica" ref="G48:J53" totalsRowCount="1" headerRowDxfId="25" dataDxfId="24" totalsRowDxfId="23" headerRowBorderDxfId="22" totalsRowBorderDxfId="21">
  <tableColumns count="4">
    <tableColumn id="1" xr3:uid="{00000000-0010-0000-0C00-000001000000}" name="Assessoria jurídica" totalsRowLabel="Total" dataDxfId="19" totalsRowDxfId="20"/>
    <tableColumn id="2" xr3:uid="{00000000-0010-0000-0C00-000002000000}" name="Estimado_x000a_custo" totalsRowFunction="sum" dataDxfId="17" totalsRowDxfId="18" dataCellStyle="Montantes"/>
    <tableColumn id="3" xr3:uid="{00000000-0010-0000-0C00-000003000000}" name="Real_x000a_custo" totalsRowFunction="sum" dataDxfId="15" totalsRowDxfId="16" dataCellStyle="Montantes"/>
    <tableColumn id="4" xr3:uid="{00000000-0010-0000-0C00-000004000000}" name="Diferença" totalsRowFunction="sum" dataDxfId="13" totalsRowDxfId="14" dataCellStyle="Montantes">
      <calculatedColumnFormula>Assessoria_jurídica[[#This Row],[Estimado
custo]]-Assessoria_jurídica[[#This Row],[Real
custo]]</calculatedColumnFormula>
    </tableColumn>
  </tableColumns>
  <tableStyleInfo name="Tabela Regular" showFirstColumn="0" showLastColumn="0" showRowStripes="1" showColumnStripes="0"/>
  <extLst>
    <ext xmlns:x14="http://schemas.microsoft.com/office/spreadsheetml/2009/9/main" uri="{504A1905-F514-4f6f-8877-14C23A59335A}">
      <x14:table altTextSummary="A categoria de exemplo de despesas e exemplo de despesas relacionadas à categoria de exemplo estão nesta tabela. Insira os custos reais e projetados. A diferença é calculada automaticament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Impostos" displayName="Impostos" ref="B48:E53" totalsRowCount="1" headerRowDxfId="12" dataDxfId="11" totalsRowDxfId="10" headerRowBorderDxfId="9" totalsRowBorderDxfId="8">
  <tableColumns count="4">
    <tableColumn id="1" xr3:uid="{00000000-0010-0000-0900-000001000000}" name="Impostos" totalsRowLabel="Total" dataDxfId="6" totalsRowDxfId="7"/>
    <tableColumn id="2" xr3:uid="{00000000-0010-0000-0900-000002000000}" name="Estimado _x000a_custo" totalsRowFunction="sum" dataDxfId="4" totalsRowDxfId="5" dataCellStyle="Montantes"/>
    <tableColumn id="3" xr3:uid="{00000000-0010-0000-0900-000003000000}" name="Real _x000a_custo" totalsRowFunction="sum" dataDxfId="2" totalsRowDxfId="3" dataCellStyle="Montantes"/>
    <tableColumn id="4" xr3:uid="{00000000-0010-0000-0900-000004000000}" name="Diferença" totalsRowFunction="sum" dataDxfId="0" totalsRowDxfId="1" dataCellStyle="Montantes">
      <calculatedColumnFormula>Impostos[[#This Row],[Estimado 
custo]]-Impostos[[#This Row],[Real 
custo]]</calculatedColumnFormula>
    </tableColumn>
  </tableColumns>
  <tableStyleInfo name="Tabela Regular" showFirstColumn="0" showLastColumn="0" showRowStripes="1" showColumnStripes="0"/>
  <extLst>
    <ext xmlns:x14="http://schemas.microsoft.com/office/spreadsheetml/2009/9/main" uri="{504A1905-F514-4f6f-8877-14C23A59335A}">
      <x14:table altTextSummary="A categoria de exemplo de despesas e exemplo de despesas relacionadas à categoria de exemplo estão nesta tabela. Insira os custos reais e projetados. A diferença é calculada automaticament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ransporte" displayName="Transporte" ref="B26:E35" totalsRowCount="1" headerRowDxfId="158" dataDxfId="157" totalsRowDxfId="156" headerRowBorderDxfId="155" totalsRowBorderDxfId="154">
  <tableColumns count="4">
    <tableColumn id="1" xr3:uid="{00000000-0010-0000-0100-000001000000}" name="Transporte" totalsRowLabel="Total" dataDxfId="152" totalsRowDxfId="153"/>
    <tableColumn id="2" xr3:uid="{00000000-0010-0000-0100-000002000000}" name="Estimado_x000a_custo" totalsRowFunction="sum" dataDxfId="150" totalsRowDxfId="151" dataCellStyle="Montantes"/>
    <tableColumn id="3" xr3:uid="{00000000-0010-0000-0100-000003000000}" name="Real_x000a_custo" totalsRowFunction="sum" dataDxfId="148" totalsRowDxfId="149" dataCellStyle="Montantes"/>
    <tableColumn id="4" xr3:uid="{00000000-0010-0000-0100-000004000000}" name="Diferença" totalsRowFunction="sum" dataDxfId="146" totalsRowDxfId="147" dataCellStyle="Montantes">
      <calculatedColumnFormula>Transporte[[#This Row],[Estimado
custo]]-Transporte[[#This Row],[Real
custo]]</calculatedColumnFormula>
    </tableColumn>
  </tableColumns>
  <tableStyleInfo name="Tabela Regular" showFirstColumn="0" showLastColumn="0" showRowStripes="1" showColumnStripes="0"/>
  <extLst>
    <ext xmlns:x14="http://schemas.microsoft.com/office/spreadsheetml/2009/9/main" uri="{504A1905-F514-4f6f-8877-14C23A59335A}">
      <x14:table altTextSummary="A categoria de exemplo de despesas e exemplo de despesas relacionadas à categoria de exemplo estão nesta tabela. Insira os custos reais e projetados. A diferença é calculada automaticament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Seguro" displayName="Seguro" ref="B38:E43" totalsRowCount="1" headerRowDxfId="145" dataDxfId="144" totalsRowDxfId="143" headerRowBorderDxfId="141" tableBorderDxfId="142" totalsRowBorderDxfId="140">
  <tableColumns count="4">
    <tableColumn id="1" xr3:uid="{00000000-0010-0000-0200-000001000000}" name="Seguro" totalsRowLabel="Total" dataDxfId="138" totalsRowDxfId="139"/>
    <tableColumn id="2" xr3:uid="{00000000-0010-0000-0200-000002000000}" name="Estimado_x000a_custo" totalsRowFunction="sum" dataDxfId="136" totalsRowDxfId="137" dataCellStyle="Montantes"/>
    <tableColumn id="3" xr3:uid="{00000000-0010-0000-0200-000003000000}" name="Real_x000a_custo" totalsRowFunction="sum" dataDxfId="134" totalsRowDxfId="135" dataCellStyle="Montantes"/>
    <tableColumn id="4" xr3:uid="{00000000-0010-0000-0200-000004000000}" name="Diferença" totalsRowFunction="sum" dataDxfId="132" totalsRowDxfId="133" dataCellStyle="Montantes">
      <calculatedColumnFormula>Seguro[[#This Row],[Estimado
custo]]-Seguro[[#This Row],[Real
custo]]</calculatedColumnFormula>
    </tableColumn>
  </tableColumns>
  <tableStyleInfo name="Tabela Regular" showFirstColumn="0" showLastColumn="0" showRowStripes="1" showColumnStripes="0"/>
  <extLst>
    <ext xmlns:x14="http://schemas.microsoft.com/office/spreadsheetml/2009/9/main" uri="{504A1905-F514-4f6f-8877-14C23A59335A}">
      <x14:table altTextSummary="A categoria de exemplo de despesas e exemplo de despesas relacionadas à categoria de exemplo estão nesta tabela. Insira os custos reais e projetados. A diferença é calculada automaticament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omida" displayName="Comida" ref="G10:J14" totalsRowCount="1" headerRowDxfId="131" dataDxfId="130" totalsRowDxfId="129" totalsRowBorderDxfId="128">
  <tableColumns count="4">
    <tableColumn id="1" xr3:uid="{00000000-0010-0000-0300-000001000000}" name="Alimentação" totalsRowLabel="Total" dataDxfId="126" totalsRowDxfId="127"/>
    <tableColumn id="2" xr3:uid="{00000000-0010-0000-0300-000002000000}" name="Estimado_x000a_custo" totalsRowFunction="sum" dataDxfId="124" totalsRowDxfId="125" dataCellStyle="Montantes"/>
    <tableColumn id="3" xr3:uid="{00000000-0010-0000-0300-000003000000}" name="Real_x000a_custo" totalsRowFunction="sum" dataDxfId="122" totalsRowDxfId="123" dataCellStyle="Montantes"/>
    <tableColumn id="4" xr3:uid="{00000000-0010-0000-0300-000004000000}" name="Diferença" totalsRowFunction="sum" dataDxfId="120" totalsRowDxfId="121" dataCellStyle="Montantes">
      <calculatedColumnFormula>Comida[[#This Row],[Estimado
custo]]-Comida[[#This Row],[Real
custo]]</calculatedColumnFormula>
    </tableColumn>
  </tableColumns>
  <tableStyleInfo name="Tabela Regular" showFirstColumn="0" showLastColumn="0" showRowStripes="0" showColumnStripes="0"/>
  <extLst>
    <ext xmlns:x14="http://schemas.microsoft.com/office/spreadsheetml/2009/9/main" uri="{504A1905-F514-4f6f-8877-14C23A59335A}">
      <x14:table altTextSummary="A categoria de exemplo de despesas e exemplo de despesas relacionadas à categoria de exemplo estão nesta tabela. Insira os custos reais e projetados. A diferença é calculada automaticament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Filhos" displayName="Filhos" ref="B56:E66" totalsRowCount="1" headerRowDxfId="119" dataDxfId="118" totalsRowDxfId="117" headerRowBorderDxfId="116" totalsRowBorderDxfId="115">
  <tableColumns count="4">
    <tableColumn id="1" xr3:uid="{00000000-0010-0000-0400-000001000000}" name="Filhos" totalsRowLabel="Total" dataDxfId="113" totalsRowDxfId="114"/>
    <tableColumn id="2" xr3:uid="{00000000-0010-0000-0400-000002000000}" name="Estimado_x000a_custo" totalsRowFunction="sum" dataDxfId="111" totalsRowDxfId="112" dataCellStyle="Montantes"/>
    <tableColumn id="3" xr3:uid="{00000000-0010-0000-0400-000003000000}" name="Real_x000a_custo" totalsRowFunction="sum" dataDxfId="109" totalsRowDxfId="110" dataCellStyle="Montantes"/>
    <tableColumn id="4" xr3:uid="{00000000-0010-0000-0400-000004000000}" name="Diferença" totalsRowFunction="sum" dataDxfId="107" totalsRowDxfId="108" dataCellStyle="Montantes">
      <calculatedColumnFormula>Filhos[[#This Row],[Estimado
custo]]-Filhos[[#This Row],[Real
custo]]</calculatedColumnFormula>
    </tableColumn>
  </tableColumns>
  <tableStyleInfo name="Tabela Regular" showFirstColumn="0" showLastColumn="0" showRowStripes="1" showColumnStripes="0"/>
  <extLst>
    <ext xmlns:x14="http://schemas.microsoft.com/office/spreadsheetml/2009/9/main" uri="{504A1905-F514-4f6f-8877-14C23A59335A}">
      <x14:table altTextSummary="A categoria de exemplo de despesas e exemplo de despesas relacionadas à categoria de exemplo estão nesta tabela. Insira os custos reais e projetados. A diferença é calculada automaticament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Animais de estimação" displayName="Animais_de_estimação" ref="G17:J23" totalsRowCount="1" headerRowDxfId="106" dataDxfId="105" totalsRowDxfId="104" headerRowBorderDxfId="103" totalsRowBorderDxfId="102">
  <tableColumns count="4">
    <tableColumn id="1" xr3:uid="{00000000-0010-0000-0500-000001000000}" name="Animais de estimação" totalsRowLabel="Total" dataDxfId="100" totalsRowDxfId="101"/>
    <tableColumn id="2" xr3:uid="{00000000-0010-0000-0500-000002000000}" name="Estimado_x000a_custo" totalsRowFunction="sum" dataDxfId="98" totalsRowDxfId="99" dataCellStyle="Montantes"/>
    <tableColumn id="3" xr3:uid="{00000000-0010-0000-0500-000003000000}" name="Real_x000a_custo" totalsRowFunction="sum" dataDxfId="96" totalsRowDxfId="97" dataCellStyle="Montantes"/>
    <tableColumn id="4" xr3:uid="{00000000-0010-0000-0500-000004000000}" name="Diferença" totalsRowFunction="sum" dataDxfId="94" totalsRowDxfId="95" dataCellStyle="Montantes">
      <calculatedColumnFormula>Animais_de_estimação[[#This Row],[Estimado
custo]]-Animais_de_estimação[[#This Row],[Real
custo]]</calculatedColumnFormula>
    </tableColumn>
  </tableColumns>
  <tableStyleInfo name="Tabela Regular" showFirstColumn="0" showLastColumn="0" showRowStripes="1" showColumnStripes="0"/>
  <extLst>
    <ext xmlns:x14="http://schemas.microsoft.com/office/spreadsheetml/2009/9/main" uri="{504A1905-F514-4f6f-8877-14C23A59335A}">
      <x14:table altTextSummary="A categoria de exemplo de despesas e exemplo de despesas relacionadas à categoria de exemplo estão nesta tabela. Insira os custos reais e projetados. A diferença é calculada automaticament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CuidadosPessoais" displayName="CuidadosPessoais" ref="G56:J64" totalsRowCount="1" headerRowDxfId="93" dataDxfId="92" totalsRowDxfId="91" headerRowBorderDxfId="89" tableBorderDxfId="90" totalsRowBorderDxfId="88">
  <tableColumns count="4">
    <tableColumn id="1" xr3:uid="{00000000-0010-0000-0600-000001000000}" name="Cuidados Pessoais" totalsRowLabel="Total" dataDxfId="86" totalsRowDxfId="87"/>
    <tableColumn id="2" xr3:uid="{00000000-0010-0000-0600-000002000000}" name="Estimado_x000a_custo" totalsRowFunction="sum" dataDxfId="84" totalsRowDxfId="85" dataCellStyle="Montantes"/>
    <tableColumn id="3" xr3:uid="{00000000-0010-0000-0600-000003000000}" name="Real_x000a_custo" totalsRowFunction="sum" dataDxfId="82" totalsRowDxfId="83" dataCellStyle="Montantes"/>
    <tableColumn id="4" xr3:uid="{00000000-0010-0000-0600-000004000000}" name="Diferença" totalsRowFunction="sum" dataDxfId="80" totalsRowDxfId="81" dataCellStyle="Montantes">
      <calculatedColumnFormula>CuidadosPessoais[[#This Row],[Estimado
custo]]-CuidadosPessoais[[#This Row],[Real
custo]]</calculatedColumnFormula>
    </tableColumn>
  </tableColumns>
  <tableStyleInfo name="Tabela Regular" showFirstColumn="0" showLastColumn="0" showRowStripes="1" showColumnStripes="0"/>
  <extLst>
    <ext xmlns:x14="http://schemas.microsoft.com/office/spreadsheetml/2009/9/main" uri="{504A1905-F514-4f6f-8877-14C23A59335A}">
      <x14:table altTextSummary="A categoria de exemplo de despesas e exemplo de despesas relacionadas à categoria de exemplo estão nesta tabela. Insira os custos reais e projetados. A diferença é calculada automaticament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Entretenimento" displayName="Entretenimento" ref="G38:J46" totalsRowCount="1" headerRowDxfId="79" dataDxfId="78" totalsRowDxfId="77" headerRowBorderDxfId="76" totalsRowBorderDxfId="75">
  <tableColumns count="4">
    <tableColumn id="1" xr3:uid="{00000000-0010-0000-0700-000001000000}" name="Entretenimento" totalsRowLabel="Total" dataDxfId="73" totalsRowDxfId="74"/>
    <tableColumn id="2" xr3:uid="{00000000-0010-0000-0700-000002000000}" name="Estimado_x000a_custo" totalsRowFunction="sum" dataDxfId="71" totalsRowDxfId="72" dataCellStyle="Montantes"/>
    <tableColumn id="3" xr3:uid="{00000000-0010-0000-0700-000003000000}" name="Real_x000a_custo" totalsRowFunction="sum" dataDxfId="69" totalsRowDxfId="70" dataCellStyle="Montantes"/>
    <tableColumn id="4" xr3:uid="{00000000-0010-0000-0700-000004000000}" name="Diferença" totalsRowFunction="sum" dataDxfId="67" totalsRowDxfId="68" dataCellStyle="Montantes">
      <calculatedColumnFormula>Entretenimento[[#This Row],[Estimado
custo]]-Entretenimento[[#This Row],[Real
custo]]</calculatedColumnFormula>
    </tableColumn>
  </tableColumns>
  <tableStyleInfo name="Tabela Regular" showFirstColumn="0" showLastColumn="0" showRowStripes="1" showColumnStripes="0"/>
  <extLst>
    <ext xmlns:x14="http://schemas.microsoft.com/office/spreadsheetml/2009/9/main" uri="{504A1905-F514-4f6f-8877-14C23A59335A}">
      <x14:table altTextSummary="A categoria de exemplo de despesas e exemplo de despesas relacionadas à categoria de exemplo estão nesta tabela. Insira os custos reais e projetados. A diferença é calculada automaticament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Empréstimos" displayName="Empréstimos" ref="G26:J33" totalsRowCount="1" headerRowDxfId="66" dataDxfId="65" totalsRowDxfId="64" headerRowBorderDxfId="62" tableBorderDxfId="63" totalsRowBorderDxfId="61">
  <tableColumns count="4">
    <tableColumn id="1" xr3:uid="{00000000-0010-0000-0800-000001000000}" name="Empréstimos" totalsRowLabel="Total" dataDxfId="59" totalsRowDxfId="60"/>
    <tableColumn id="2" xr3:uid="{00000000-0010-0000-0800-000002000000}" name="Estimado_x000a_custo" totalsRowFunction="sum" dataDxfId="57" totalsRowDxfId="58" dataCellStyle="Montantes"/>
    <tableColumn id="3" xr3:uid="{00000000-0010-0000-0800-000003000000}" name="Real_x000a_custo" totalsRowFunction="sum" dataDxfId="55" totalsRowDxfId="56" dataCellStyle="Montantes"/>
    <tableColumn id="4" xr3:uid="{00000000-0010-0000-0800-000004000000}" name="Diferença" totalsRowFunction="sum" dataDxfId="53" totalsRowDxfId="54" dataCellStyle="Montantes">
      <calculatedColumnFormula>Empréstimos[[#This Row],[Estimado
custo]]-Empréstimos[[#This Row],[Real
custo]]</calculatedColumnFormula>
    </tableColumn>
  </tableColumns>
  <tableStyleInfo name="Tabela Regular" showFirstColumn="0" showLastColumn="0" showRowStripes="1" showColumnStripes="0"/>
  <extLst>
    <ext xmlns:x14="http://schemas.microsoft.com/office/spreadsheetml/2009/9/main" uri="{504A1905-F514-4f6f-8877-14C23A59335A}">
      <x14:table altTextSummary="A categoria de exemplo de despesas e exemplo de despesas relacionadas à categoria de exemplo estão nesta tabela. Insira os custos reais e projetados. A diferença é calculada automaticament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E7612-5B35-4DCC-B1FB-0A8C4BB76DB7}">
  <sheetPr>
    <tabColor theme="9"/>
  </sheetPr>
  <dimension ref="A1:H196"/>
  <sheetViews>
    <sheetView showGridLines="0" tabSelected="1" zoomScaleNormal="100" workbookViewId="0">
      <pane ySplit="4" topLeftCell="A5" activePane="bottomLeft" state="frozen"/>
      <selection pane="bottomLeft" activeCell="B19" sqref="B19"/>
    </sheetView>
  </sheetViews>
  <sheetFormatPr defaultRowHeight="12.75"/>
  <cols>
    <col min="1" max="1" width="12.85546875" style="3" customWidth="1"/>
    <col min="2" max="2" width="34.42578125" style="111" customWidth="1"/>
    <col min="3" max="3" width="21.42578125" style="111" customWidth="1"/>
    <col min="4" max="4" width="16.85546875" style="3" customWidth="1"/>
    <col min="5" max="5" width="10.5703125" style="3" customWidth="1"/>
    <col min="6" max="6" width="32.28515625" style="3" customWidth="1"/>
    <col min="7" max="7" width="25.85546875" style="3" customWidth="1"/>
    <col min="8" max="8" width="18.5703125" style="4" customWidth="1"/>
    <col min="9" max="9" width="22" style="3" customWidth="1"/>
    <col min="10" max="10" width="2.5703125" style="3" customWidth="1"/>
    <col min="11" max="16384" width="9.140625" style="3"/>
  </cols>
  <sheetData>
    <row r="1" spans="1:8" ht="8.25" customHeight="1"/>
    <row r="2" spans="1:8" s="102" customFormat="1" ht="33" customHeight="1">
      <c r="A2" s="100" t="s">
        <v>0</v>
      </c>
      <c r="B2" s="100"/>
      <c r="C2" s="100"/>
      <c r="D2" s="100"/>
      <c r="E2" s="101"/>
      <c r="F2" s="101"/>
      <c r="G2" s="101"/>
      <c r="H2" s="101"/>
    </row>
    <row r="3" spans="1:8" s="105" customFormat="1" ht="20.25" customHeight="1">
      <c r="A3" s="103" t="s">
        <v>1</v>
      </c>
      <c r="B3" s="103"/>
      <c r="C3" s="103"/>
      <c r="D3" s="103"/>
      <c r="E3" s="104"/>
      <c r="F3" s="104"/>
      <c r="G3" s="104"/>
      <c r="H3" s="104"/>
    </row>
    <row r="4" spans="1:8" s="107" customFormat="1">
      <c r="A4" s="106" t="s">
        <v>2</v>
      </c>
      <c r="B4" s="106" t="s">
        <v>3</v>
      </c>
      <c r="C4" s="106" t="s">
        <v>4</v>
      </c>
      <c r="D4" s="106" t="s">
        <v>5</v>
      </c>
      <c r="H4" s="108"/>
    </row>
    <row r="5" spans="1:8">
      <c r="A5" s="99">
        <v>45658</v>
      </c>
      <c r="B5" s="109" t="s">
        <v>6</v>
      </c>
      <c r="C5" s="109" t="s">
        <v>7</v>
      </c>
      <c r="D5" s="83">
        <v>1200</v>
      </c>
    </row>
    <row r="6" spans="1:8">
      <c r="A6" s="99">
        <v>45658</v>
      </c>
      <c r="B6" s="110" t="s">
        <v>8</v>
      </c>
      <c r="C6" s="110" t="s">
        <v>7</v>
      </c>
      <c r="D6" s="83">
        <v>200</v>
      </c>
    </row>
    <row r="7" spans="1:8">
      <c r="A7" s="99">
        <v>45658</v>
      </c>
      <c r="B7" s="110" t="s">
        <v>9</v>
      </c>
      <c r="C7" s="110" t="s">
        <v>7</v>
      </c>
      <c r="D7" s="83">
        <v>50</v>
      </c>
    </row>
    <row r="8" spans="1:8">
      <c r="A8" s="99">
        <v>45658</v>
      </c>
      <c r="B8" s="110" t="s">
        <v>10</v>
      </c>
      <c r="C8" s="110" t="s">
        <v>7</v>
      </c>
      <c r="D8" s="83">
        <v>150</v>
      </c>
    </row>
    <row r="9" spans="1:8">
      <c r="A9" s="99">
        <v>45658</v>
      </c>
      <c r="B9" s="110" t="s">
        <v>11</v>
      </c>
      <c r="C9" s="110" t="s">
        <v>12</v>
      </c>
      <c r="D9" s="83">
        <v>600</v>
      </c>
    </row>
    <row r="10" spans="1:8">
      <c r="A10" s="99">
        <v>45658</v>
      </c>
      <c r="B10" s="110" t="s">
        <v>13</v>
      </c>
      <c r="C10" s="110" t="s">
        <v>14</v>
      </c>
      <c r="D10" s="83">
        <v>50</v>
      </c>
    </row>
    <row r="11" spans="1:8">
      <c r="A11" s="99">
        <v>45658</v>
      </c>
      <c r="B11" s="110" t="s">
        <v>15</v>
      </c>
      <c r="C11" s="110" t="s">
        <v>16</v>
      </c>
      <c r="D11" s="83">
        <v>80</v>
      </c>
    </row>
    <row r="12" spans="1:8">
      <c r="A12" s="99">
        <v>45658</v>
      </c>
      <c r="B12" s="110" t="s">
        <v>17</v>
      </c>
      <c r="C12" s="110" t="s">
        <v>18</v>
      </c>
      <c r="D12" s="83">
        <v>40</v>
      </c>
    </row>
    <row r="13" spans="1:8">
      <c r="A13" s="99">
        <v>45658</v>
      </c>
      <c r="B13" s="110" t="s">
        <v>19</v>
      </c>
      <c r="C13" s="110" t="s">
        <v>12</v>
      </c>
      <c r="D13" s="83">
        <v>80</v>
      </c>
    </row>
    <row r="14" spans="1:8">
      <c r="A14" s="99">
        <v>45658</v>
      </c>
      <c r="B14" s="110" t="s">
        <v>20</v>
      </c>
      <c r="C14" s="110" t="s">
        <v>21</v>
      </c>
      <c r="D14" s="83">
        <v>40</v>
      </c>
    </row>
    <row r="15" spans="1:8">
      <c r="A15" s="99">
        <v>45658</v>
      </c>
      <c r="B15" s="110" t="s">
        <v>22</v>
      </c>
      <c r="C15" s="110" t="s">
        <v>21</v>
      </c>
      <c r="D15" s="83">
        <v>22</v>
      </c>
    </row>
    <row r="16" spans="1:8">
      <c r="A16" s="99">
        <v>45658</v>
      </c>
      <c r="B16" s="110" t="s">
        <v>23</v>
      </c>
      <c r="C16" s="110" t="s">
        <v>23</v>
      </c>
      <c r="D16" s="83">
        <v>350</v>
      </c>
    </row>
    <row r="17" spans="1:4">
      <c r="A17" s="99">
        <v>45658</v>
      </c>
      <c r="B17" s="110" t="s">
        <v>13</v>
      </c>
      <c r="C17" s="110" t="s">
        <v>14</v>
      </c>
      <c r="D17" s="83">
        <v>50</v>
      </c>
    </row>
    <row r="18" spans="1:4">
      <c r="A18" s="99">
        <v>45658</v>
      </c>
      <c r="B18" s="110" t="s">
        <v>19</v>
      </c>
      <c r="C18" s="110" t="s">
        <v>12</v>
      </c>
      <c r="D18" s="83">
        <v>30</v>
      </c>
    </row>
    <row r="19" spans="1:4">
      <c r="A19" s="99">
        <v>45658</v>
      </c>
      <c r="B19" s="110" t="s">
        <v>11</v>
      </c>
      <c r="C19" s="110" t="s">
        <v>12</v>
      </c>
      <c r="D19" s="83">
        <v>100</v>
      </c>
    </row>
    <row r="20" spans="1:4">
      <c r="A20" s="99">
        <v>45658</v>
      </c>
      <c r="B20" s="110" t="s">
        <v>24</v>
      </c>
      <c r="C20" s="110" t="s">
        <v>25</v>
      </c>
      <c r="D20" s="83">
        <v>60</v>
      </c>
    </row>
    <row r="21" spans="1:4">
      <c r="A21" s="99">
        <v>45658</v>
      </c>
      <c r="B21" s="110" t="s">
        <v>26</v>
      </c>
      <c r="C21" s="110" t="s">
        <v>25</v>
      </c>
      <c r="D21" s="83">
        <v>70</v>
      </c>
    </row>
    <row r="22" spans="1:4">
      <c r="A22" s="99">
        <v>45658</v>
      </c>
      <c r="B22" s="110" t="s">
        <v>27</v>
      </c>
      <c r="C22" s="110" t="s">
        <v>18</v>
      </c>
      <c r="D22" s="83">
        <v>90</v>
      </c>
    </row>
    <row r="23" spans="1:4">
      <c r="A23" s="99">
        <v>45658</v>
      </c>
      <c r="B23" s="110" t="s">
        <v>28</v>
      </c>
      <c r="C23" s="110" t="s">
        <v>29</v>
      </c>
      <c r="D23" s="83">
        <v>800</v>
      </c>
    </row>
    <row r="24" spans="1:4">
      <c r="A24" s="99">
        <v>45658</v>
      </c>
      <c r="B24" s="110" t="s">
        <v>19</v>
      </c>
      <c r="C24" s="110" t="s">
        <v>12</v>
      </c>
      <c r="D24" s="83">
        <v>80</v>
      </c>
    </row>
    <row r="25" spans="1:4">
      <c r="A25" s="99">
        <v>45658</v>
      </c>
      <c r="B25" s="110" t="s">
        <v>13</v>
      </c>
      <c r="C25" s="110" t="s">
        <v>14</v>
      </c>
      <c r="D25" s="83">
        <v>50</v>
      </c>
    </row>
    <row r="26" spans="1:4">
      <c r="A26" s="99">
        <v>45658</v>
      </c>
      <c r="B26" s="110" t="s">
        <v>11</v>
      </c>
      <c r="C26" s="110" t="s">
        <v>12</v>
      </c>
      <c r="D26" s="83">
        <v>100</v>
      </c>
    </row>
    <row r="27" spans="1:4">
      <c r="A27" s="99">
        <v>45658</v>
      </c>
      <c r="B27" s="110" t="s">
        <v>19</v>
      </c>
      <c r="C27" s="110" t="s">
        <v>12</v>
      </c>
      <c r="D27" s="83">
        <v>120</v>
      </c>
    </row>
    <row r="28" spans="1:4">
      <c r="A28" s="99">
        <v>45658</v>
      </c>
      <c r="B28" s="110" t="s">
        <v>13</v>
      </c>
      <c r="C28" s="110" t="s">
        <v>14</v>
      </c>
      <c r="D28" s="83">
        <v>50</v>
      </c>
    </row>
    <row r="29" spans="1:4">
      <c r="A29" s="99">
        <v>45658</v>
      </c>
      <c r="B29" s="110" t="s">
        <v>15</v>
      </c>
      <c r="C29" s="110" t="s">
        <v>16</v>
      </c>
      <c r="D29" s="83">
        <v>20</v>
      </c>
    </row>
    <row r="30" spans="1:4">
      <c r="A30" s="99">
        <v>45658</v>
      </c>
      <c r="B30" s="110"/>
      <c r="C30" s="110"/>
      <c r="D30" s="83">
        <v>0</v>
      </c>
    </row>
    <row r="31" spans="1:4">
      <c r="A31" s="99">
        <v>45658</v>
      </c>
      <c r="B31" s="110"/>
      <c r="C31" s="110"/>
      <c r="D31" s="83">
        <v>0</v>
      </c>
    </row>
    <row r="32" spans="1:4">
      <c r="A32" s="99">
        <v>45658</v>
      </c>
      <c r="B32" s="110"/>
      <c r="C32" s="110"/>
      <c r="D32" s="83">
        <v>0</v>
      </c>
    </row>
    <row r="33" spans="1:4">
      <c r="A33" s="99">
        <v>45658</v>
      </c>
      <c r="B33" s="110"/>
      <c r="C33" s="110"/>
      <c r="D33" s="83">
        <v>0</v>
      </c>
    </row>
    <row r="34" spans="1:4">
      <c r="A34" s="99">
        <v>45658</v>
      </c>
      <c r="B34" s="110"/>
      <c r="C34" s="110"/>
      <c r="D34" s="83">
        <v>0</v>
      </c>
    </row>
    <row r="35" spans="1:4">
      <c r="A35" s="99">
        <v>45658</v>
      </c>
      <c r="B35" s="110"/>
      <c r="C35" s="110"/>
      <c r="D35" s="83">
        <v>0</v>
      </c>
    </row>
    <row r="36" spans="1:4">
      <c r="A36" s="99">
        <v>45658</v>
      </c>
      <c r="B36" s="110"/>
      <c r="C36" s="110"/>
      <c r="D36" s="83">
        <v>0</v>
      </c>
    </row>
    <row r="37" spans="1:4">
      <c r="A37" s="99">
        <v>45658</v>
      </c>
      <c r="B37" s="110"/>
      <c r="C37" s="110"/>
      <c r="D37" s="83">
        <v>0</v>
      </c>
    </row>
    <row r="38" spans="1:4">
      <c r="A38" s="99">
        <v>45658</v>
      </c>
      <c r="B38" s="110"/>
      <c r="C38" s="110"/>
      <c r="D38" s="83">
        <v>0</v>
      </c>
    </row>
    <row r="39" spans="1:4">
      <c r="A39" s="99">
        <v>45658</v>
      </c>
      <c r="B39" s="110"/>
      <c r="C39" s="110"/>
      <c r="D39" s="83">
        <v>0</v>
      </c>
    </row>
    <row r="40" spans="1:4">
      <c r="A40" s="99">
        <v>45658</v>
      </c>
      <c r="B40" s="110"/>
      <c r="C40" s="110"/>
      <c r="D40" s="83">
        <v>0</v>
      </c>
    </row>
    <row r="41" spans="1:4">
      <c r="A41" s="99">
        <v>45658</v>
      </c>
      <c r="B41" s="110"/>
      <c r="C41" s="110"/>
      <c r="D41" s="83">
        <v>0</v>
      </c>
    </row>
    <row r="42" spans="1:4">
      <c r="A42" s="99">
        <v>45658</v>
      </c>
      <c r="B42" s="110"/>
      <c r="C42" s="110"/>
      <c r="D42" s="83">
        <v>0</v>
      </c>
    </row>
    <row r="43" spans="1:4">
      <c r="A43" s="99">
        <v>45658</v>
      </c>
      <c r="B43" s="110"/>
      <c r="C43" s="110"/>
      <c r="D43" s="83">
        <v>0</v>
      </c>
    </row>
    <row r="44" spans="1:4">
      <c r="A44" s="99">
        <v>45658</v>
      </c>
      <c r="B44" s="110"/>
      <c r="C44" s="110"/>
      <c r="D44" s="83">
        <v>0</v>
      </c>
    </row>
    <row r="45" spans="1:4">
      <c r="A45" s="99">
        <v>45658</v>
      </c>
      <c r="B45" s="110"/>
      <c r="C45" s="110"/>
      <c r="D45" s="83">
        <v>0</v>
      </c>
    </row>
    <row r="46" spans="1:4">
      <c r="A46" s="99">
        <v>45658</v>
      </c>
      <c r="B46" s="110"/>
      <c r="C46" s="110"/>
      <c r="D46" s="83">
        <v>0</v>
      </c>
    </row>
    <row r="47" spans="1:4">
      <c r="A47" s="99">
        <v>45658</v>
      </c>
      <c r="B47" s="110"/>
      <c r="C47" s="110"/>
      <c r="D47" s="83">
        <v>0</v>
      </c>
    </row>
    <row r="48" spans="1:4">
      <c r="A48" s="99">
        <v>45658</v>
      </c>
      <c r="B48" s="110"/>
      <c r="C48" s="110"/>
      <c r="D48" s="83">
        <v>0</v>
      </c>
    </row>
    <row r="49" spans="1:4">
      <c r="A49" s="99">
        <v>45658</v>
      </c>
      <c r="B49" s="110"/>
      <c r="C49" s="110"/>
      <c r="D49" s="83">
        <v>0</v>
      </c>
    </row>
    <row r="50" spans="1:4">
      <c r="A50" s="99">
        <v>45658</v>
      </c>
      <c r="B50" s="110"/>
      <c r="C50" s="110"/>
      <c r="D50" s="83">
        <v>0</v>
      </c>
    </row>
    <row r="51" spans="1:4">
      <c r="A51" s="99">
        <v>45658</v>
      </c>
      <c r="B51" s="110"/>
      <c r="C51" s="110"/>
      <c r="D51" s="83">
        <v>0</v>
      </c>
    </row>
    <row r="52" spans="1:4">
      <c r="A52" s="99">
        <v>45658</v>
      </c>
      <c r="B52" s="110"/>
      <c r="C52" s="110"/>
      <c r="D52" s="83">
        <v>0</v>
      </c>
    </row>
    <row r="53" spans="1:4">
      <c r="A53" s="99">
        <v>45658</v>
      </c>
      <c r="B53" s="110"/>
      <c r="C53" s="110"/>
      <c r="D53" s="83">
        <v>0</v>
      </c>
    </row>
    <row r="54" spans="1:4">
      <c r="A54" s="99">
        <v>45658</v>
      </c>
      <c r="B54" s="110"/>
      <c r="C54" s="110"/>
      <c r="D54" s="83">
        <v>0</v>
      </c>
    </row>
    <row r="55" spans="1:4">
      <c r="A55" s="99">
        <v>45658</v>
      </c>
      <c r="B55" s="110"/>
      <c r="C55" s="110"/>
      <c r="D55" s="83">
        <v>0</v>
      </c>
    </row>
    <row r="56" spans="1:4">
      <c r="A56" s="99">
        <v>45658</v>
      </c>
      <c r="B56" s="110"/>
      <c r="C56" s="110"/>
      <c r="D56" s="83">
        <v>0</v>
      </c>
    </row>
    <row r="57" spans="1:4">
      <c r="A57" s="99">
        <v>45658</v>
      </c>
      <c r="B57" s="110"/>
      <c r="C57" s="110"/>
      <c r="D57" s="83">
        <v>0</v>
      </c>
    </row>
    <row r="58" spans="1:4">
      <c r="A58" s="99">
        <v>45658</v>
      </c>
      <c r="B58" s="110"/>
      <c r="C58" s="110"/>
      <c r="D58" s="83">
        <v>0</v>
      </c>
    </row>
    <row r="59" spans="1:4">
      <c r="A59" s="99">
        <v>45658</v>
      </c>
      <c r="B59" s="110"/>
      <c r="C59" s="110"/>
      <c r="D59" s="83">
        <v>0</v>
      </c>
    </row>
    <row r="60" spans="1:4">
      <c r="A60" s="99">
        <v>45658</v>
      </c>
      <c r="B60" s="110"/>
      <c r="C60" s="110"/>
      <c r="D60" s="83">
        <v>0</v>
      </c>
    </row>
    <row r="61" spans="1:4">
      <c r="A61" s="99">
        <v>45658</v>
      </c>
      <c r="B61" s="110"/>
      <c r="C61" s="110"/>
      <c r="D61" s="83">
        <v>0</v>
      </c>
    </row>
    <row r="62" spans="1:4">
      <c r="A62" s="99">
        <v>45658</v>
      </c>
      <c r="B62" s="110"/>
      <c r="C62" s="110"/>
      <c r="D62" s="83">
        <v>0</v>
      </c>
    </row>
    <row r="63" spans="1:4">
      <c r="A63" s="99">
        <v>45658</v>
      </c>
      <c r="B63" s="110"/>
      <c r="C63" s="110"/>
      <c r="D63" s="83">
        <v>0</v>
      </c>
    </row>
    <row r="64" spans="1:4">
      <c r="A64" s="99">
        <v>45658</v>
      </c>
      <c r="B64" s="110"/>
      <c r="C64" s="110"/>
      <c r="D64" s="83">
        <v>0</v>
      </c>
    </row>
    <row r="65" spans="1:4">
      <c r="A65" s="99">
        <v>45658</v>
      </c>
      <c r="B65" s="110"/>
      <c r="C65" s="110"/>
      <c r="D65" s="83">
        <v>0</v>
      </c>
    </row>
    <row r="66" spans="1:4">
      <c r="A66" s="99">
        <v>45658</v>
      </c>
      <c r="B66" s="110"/>
      <c r="C66" s="110"/>
      <c r="D66" s="83">
        <v>0</v>
      </c>
    </row>
    <row r="67" spans="1:4">
      <c r="A67" s="99">
        <v>45658</v>
      </c>
      <c r="B67" s="110"/>
      <c r="C67" s="110"/>
      <c r="D67" s="83">
        <v>0</v>
      </c>
    </row>
    <row r="68" spans="1:4">
      <c r="A68" s="99">
        <v>45658</v>
      </c>
      <c r="B68" s="110"/>
      <c r="C68" s="110"/>
      <c r="D68" s="83">
        <v>0</v>
      </c>
    </row>
    <row r="69" spans="1:4">
      <c r="A69" s="99">
        <v>45658</v>
      </c>
      <c r="B69" s="110"/>
      <c r="C69" s="110"/>
      <c r="D69" s="83">
        <v>0</v>
      </c>
    </row>
    <row r="70" spans="1:4">
      <c r="A70" s="99">
        <v>45658</v>
      </c>
      <c r="B70" s="110"/>
      <c r="C70" s="110"/>
      <c r="D70" s="83">
        <v>0</v>
      </c>
    </row>
    <row r="71" spans="1:4">
      <c r="A71" s="99">
        <v>45658</v>
      </c>
      <c r="B71" s="110"/>
      <c r="C71" s="110"/>
      <c r="D71" s="83">
        <v>0</v>
      </c>
    </row>
    <row r="72" spans="1:4">
      <c r="A72" s="99">
        <v>45658</v>
      </c>
      <c r="B72" s="110"/>
      <c r="C72" s="110"/>
      <c r="D72" s="83">
        <v>0</v>
      </c>
    </row>
    <row r="73" spans="1:4">
      <c r="A73" s="99">
        <v>45658</v>
      </c>
      <c r="B73" s="110"/>
      <c r="C73" s="110"/>
      <c r="D73" s="83">
        <v>0</v>
      </c>
    </row>
    <row r="74" spans="1:4">
      <c r="A74" s="99">
        <v>45658</v>
      </c>
      <c r="B74" s="110"/>
      <c r="C74" s="110"/>
      <c r="D74" s="83">
        <v>0</v>
      </c>
    </row>
    <row r="75" spans="1:4">
      <c r="A75" s="99">
        <v>45658</v>
      </c>
      <c r="B75" s="110"/>
      <c r="C75" s="110"/>
      <c r="D75" s="83">
        <v>0</v>
      </c>
    </row>
    <row r="76" spans="1:4">
      <c r="A76" s="99">
        <v>45658</v>
      </c>
      <c r="B76" s="110"/>
      <c r="C76" s="110"/>
      <c r="D76" s="83">
        <v>0</v>
      </c>
    </row>
    <row r="77" spans="1:4">
      <c r="A77" s="99">
        <v>45658</v>
      </c>
      <c r="B77" s="110"/>
      <c r="C77" s="110"/>
      <c r="D77" s="83">
        <v>0</v>
      </c>
    </row>
    <row r="78" spans="1:4">
      <c r="A78" s="99">
        <v>45658</v>
      </c>
      <c r="B78" s="110"/>
      <c r="C78" s="110"/>
      <c r="D78" s="83">
        <v>0</v>
      </c>
    </row>
    <row r="79" spans="1:4">
      <c r="A79" s="99">
        <v>45658</v>
      </c>
      <c r="B79" s="110"/>
      <c r="C79" s="110"/>
      <c r="D79" s="83">
        <v>0</v>
      </c>
    </row>
    <row r="80" spans="1:4">
      <c r="A80" s="99">
        <v>45658</v>
      </c>
      <c r="B80" s="110"/>
      <c r="C80" s="110"/>
      <c r="D80" s="83">
        <v>0</v>
      </c>
    </row>
    <row r="81" spans="1:4">
      <c r="A81" s="99">
        <v>45658</v>
      </c>
      <c r="B81" s="110"/>
      <c r="C81" s="110"/>
      <c r="D81" s="83">
        <v>0</v>
      </c>
    </row>
    <row r="82" spans="1:4">
      <c r="A82" s="99">
        <v>45658</v>
      </c>
      <c r="B82" s="110"/>
      <c r="C82" s="110"/>
      <c r="D82" s="83">
        <v>0</v>
      </c>
    </row>
    <row r="83" spans="1:4">
      <c r="A83" s="99">
        <v>45658</v>
      </c>
      <c r="B83" s="110"/>
      <c r="C83" s="110"/>
      <c r="D83" s="83">
        <v>0</v>
      </c>
    </row>
    <row r="84" spans="1:4">
      <c r="A84" s="99">
        <v>45658</v>
      </c>
      <c r="B84" s="110"/>
      <c r="C84" s="110"/>
      <c r="D84" s="83">
        <v>0</v>
      </c>
    </row>
    <row r="85" spans="1:4">
      <c r="A85" s="99">
        <v>45658</v>
      </c>
      <c r="B85" s="110"/>
      <c r="C85" s="110"/>
      <c r="D85" s="83">
        <v>0</v>
      </c>
    </row>
    <row r="86" spans="1:4">
      <c r="A86" s="99">
        <v>45658</v>
      </c>
      <c r="B86" s="110"/>
      <c r="C86" s="110"/>
      <c r="D86" s="83">
        <v>0</v>
      </c>
    </row>
    <row r="87" spans="1:4">
      <c r="A87" s="99">
        <v>45658</v>
      </c>
      <c r="B87" s="110"/>
      <c r="C87" s="110"/>
      <c r="D87" s="83">
        <v>0</v>
      </c>
    </row>
    <row r="88" spans="1:4">
      <c r="A88" s="99">
        <v>45658</v>
      </c>
      <c r="B88" s="110"/>
      <c r="C88" s="110"/>
      <c r="D88" s="83">
        <v>0</v>
      </c>
    </row>
    <row r="89" spans="1:4">
      <c r="A89" s="99">
        <v>45658</v>
      </c>
      <c r="B89" s="110"/>
      <c r="C89" s="110"/>
      <c r="D89" s="83">
        <v>0</v>
      </c>
    </row>
    <row r="90" spans="1:4">
      <c r="A90" s="99">
        <v>45658</v>
      </c>
      <c r="B90" s="110"/>
      <c r="C90" s="110"/>
      <c r="D90" s="83">
        <v>0</v>
      </c>
    </row>
    <row r="91" spans="1:4">
      <c r="A91" s="99">
        <v>45658</v>
      </c>
      <c r="B91" s="110"/>
      <c r="C91" s="110"/>
      <c r="D91" s="83">
        <v>0</v>
      </c>
    </row>
    <row r="92" spans="1:4">
      <c r="A92" s="99">
        <v>45658</v>
      </c>
      <c r="B92" s="110"/>
      <c r="C92" s="110"/>
      <c r="D92" s="83">
        <v>0</v>
      </c>
    </row>
    <row r="93" spans="1:4">
      <c r="A93" s="99">
        <v>45658</v>
      </c>
      <c r="B93" s="110"/>
      <c r="C93" s="110"/>
      <c r="D93" s="83">
        <v>0</v>
      </c>
    </row>
    <row r="94" spans="1:4">
      <c r="A94" s="99">
        <v>45658</v>
      </c>
      <c r="B94" s="110"/>
      <c r="C94" s="110"/>
      <c r="D94" s="83">
        <v>0</v>
      </c>
    </row>
    <row r="95" spans="1:4">
      <c r="A95" s="99">
        <v>45658</v>
      </c>
      <c r="B95" s="110"/>
      <c r="C95" s="110"/>
      <c r="D95" s="83">
        <v>0</v>
      </c>
    </row>
    <row r="96" spans="1:4">
      <c r="A96" s="99">
        <v>45658</v>
      </c>
      <c r="B96" s="110"/>
      <c r="C96" s="110"/>
      <c r="D96" s="83">
        <v>0</v>
      </c>
    </row>
    <row r="97" spans="1:4">
      <c r="A97" s="99">
        <v>45658</v>
      </c>
      <c r="B97" s="110"/>
      <c r="C97" s="110"/>
      <c r="D97" s="83">
        <v>0</v>
      </c>
    </row>
    <row r="98" spans="1:4">
      <c r="A98" s="99">
        <v>45658</v>
      </c>
      <c r="B98" s="110"/>
      <c r="C98" s="110"/>
      <c r="D98" s="83">
        <v>0</v>
      </c>
    </row>
    <row r="99" spans="1:4">
      <c r="A99" s="99">
        <v>45658</v>
      </c>
      <c r="B99" s="110"/>
      <c r="C99" s="110"/>
      <c r="D99" s="83">
        <v>0</v>
      </c>
    </row>
    <row r="100" spans="1:4">
      <c r="A100" s="99">
        <v>45658</v>
      </c>
      <c r="B100" s="110"/>
      <c r="C100" s="110"/>
      <c r="D100" s="83">
        <v>0</v>
      </c>
    </row>
    <row r="101" spans="1:4">
      <c r="A101" s="99">
        <v>45658</v>
      </c>
      <c r="B101" s="110"/>
      <c r="C101" s="110"/>
      <c r="D101" s="83">
        <v>0</v>
      </c>
    </row>
    <row r="102" spans="1:4">
      <c r="A102" s="99">
        <v>45658</v>
      </c>
      <c r="B102" s="110"/>
      <c r="C102" s="110"/>
      <c r="D102" s="83">
        <v>0</v>
      </c>
    </row>
    <row r="103" spans="1:4">
      <c r="A103" s="99">
        <v>45658</v>
      </c>
      <c r="B103" s="110"/>
      <c r="C103" s="110"/>
      <c r="D103" s="83">
        <v>0</v>
      </c>
    </row>
    <row r="104" spans="1:4">
      <c r="A104" s="99">
        <v>45658</v>
      </c>
      <c r="B104" s="110"/>
      <c r="C104" s="110"/>
      <c r="D104" s="83">
        <v>0</v>
      </c>
    </row>
    <row r="105" spans="1:4">
      <c r="A105" s="99">
        <v>45658</v>
      </c>
      <c r="B105" s="110"/>
      <c r="C105" s="110"/>
      <c r="D105" s="83">
        <v>0</v>
      </c>
    </row>
    <row r="106" spans="1:4">
      <c r="A106" s="99">
        <v>45658</v>
      </c>
      <c r="B106" s="110"/>
      <c r="C106" s="110"/>
      <c r="D106" s="83">
        <v>0</v>
      </c>
    </row>
    <row r="107" spans="1:4">
      <c r="A107" s="99">
        <v>45658</v>
      </c>
      <c r="B107" s="110"/>
      <c r="C107" s="110"/>
      <c r="D107" s="83">
        <v>0</v>
      </c>
    </row>
    <row r="108" spans="1:4">
      <c r="A108" s="99">
        <v>45658</v>
      </c>
      <c r="B108" s="110"/>
      <c r="C108" s="110"/>
      <c r="D108" s="83">
        <v>0</v>
      </c>
    </row>
    <row r="109" spans="1:4">
      <c r="A109" s="99">
        <v>45658</v>
      </c>
      <c r="B109" s="110"/>
      <c r="C109" s="110"/>
      <c r="D109" s="83">
        <v>0</v>
      </c>
    </row>
    <row r="110" spans="1:4">
      <c r="A110" s="99">
        <v>45658</v>
      </c>
      <c r="B110" s="110"/>
      <c r="C110" s="110"/>
      <c r="D110" s="83">
        <v>0</v>
      </c>
    </row>
    <row r="111" spans="1:4">
      <c r="A111" s="99">
        <v>45658</v>
      </c>
      <c r="B111" s="110"/>
      <c r="C111" s="110"/>
      <c r="D111" s="83">
        <v>0</v>
      </c>
    </row>
    <row r="112" spans="1:4">
      <c r="A112" s="99">
        <v>45658</v>
      </c>
      <c r="B112" s="110"/>
      <c r="C112" s="110"/>
      <c r="D112" s="83">
        <v>0</v>
      </c>
    </row>
    <row r="113" spans="1:4">
      <c r="A113" s="99">
        <v>45658</v>
      </c>
      <c r="B113" s="110"/>
      <c r="C113" s="110"/>
      <c r="D113" s="83">
        <v>0</v>
      </c>
    </row>
    <row r="114" spans="1:4">
      <c r="A114" s="99">
        <v>45658</v>
      </c>
      <c r="B114" s="110"/>
      <c r="C114" s="110"/>
      <c r="D114" s="83">
        <v>0</v>
      </c>
    </row>
    <row r="115" spans="1:4">
      <c r="A115" s="99">
        <v>45658</v>
      </c>
      <c r="B115" s="110"/>
      <c r="C115" s="110"/>
      <c r="D115" s="83">
        <v>0</v>
      </c>
    </row>
    <row r="116" spans="1:4">
      <c r="A116" s="99">
        <v>45658</v>
      </c>
      <c r="B116" s="110"/>
      <c r="C116" s="110"/>
      <c r="D116" s="83">
        <v>0</v>
      </c>
    </row>
    <row r="117" spans="1:4">
      <c r="A117" s="99">
        <v>45658</v>
      </c>
      <c r="B117" s="110"/>
      <c r="C117" s="110"/>
      <c r="D117" s="83">
        <v>0</v>
      </c>
    </row>
    <row r="118" spans="1:4">
      <c r="A118" s="99">
        <v>45658</v>
      </c>
      <c r="B118" s="110"/>
      <c r="C118" s="110"/>
      <c r="D118" s="83">
        <v>0</v>
      </c>
    </row>
    <row r="119" spans="1:4">
      <c r="A119" s="99">
        <v>45658</v>
      </c>
      <c r="B119" s="110"/>
      <c r="C119" s="110"/>
      <c r="D119" s="83">
        <v>0</v>
      </c>
    </row>
    <row r="120" spans="1:4">
      <c r="A120" s="99">
        <v>45658</v>
      </c>
      <c r="B120" s="110"/>
      <c r="C120" s="110"/>
      <c r="D120" s="83">
        <v>0</v>
      </c>
    </row>
    <row r="121" spans="1:4">
      <c r="A121" s="99">
        <v>45658</v>
      </c>
      <c r="B121" s="110"/>
      <c r="C121" s="110"/>
      <c r="D121" s="83">
        <v>0</v>
      </c>
    </row>
    <row r="122" spans="1:4">
      <c r="A122" s="99">
        <v>45658</v>
      </c>
      <c r="B122" s="110"/>
      <c r="C122" s="110"/>
      <c r="D122" s="83">
        <v>0</v>
      </c>
    </row>
    <row r="123" spans="1:4">
      <c r="A123" s="99">
        <v>45658</v>
      </c>
      <c r="B123" s="110"/>
      <c r="C123" s="110"/>
      <c r="D123" s="83">
        <v>0</v>
      </c>
    </row>
    <row r="124" spans="1:4">
      <c r="A124" s="99">
        <v>45658</v>
      </c>
      <c r="B124" s="110"/>
      <c r="C124" s="110"/>
      <c r="D124" s="83">
        <v>0</v>
      </c>
    </row>
    <row r="125" spans="1:4">
      <c r="A125" s="99">
        <v>45658</v>
      </c>
      <c r="B125" s="110"/>
      <c r="C125" s="110"/>
      <c r="D125" s="83">
        <v>0</v>
      </c>
    </row>
    <row r="126" spans="1:4">
      <c r="A126" s="99">
        <v>45658</v>
      </c>
      <c r="B126" s="110"/>
      <c r="C126" s="110"/>
      <c r="D126" s="83">
        <v>0</v>
      </c>
    </row>
    <row r="127" spans="1:4">
      <c r="A127" s="99">
        <v>45658</v>
      </c>
      <c r="B127" s="110"/>
      <c r="C127" s="110"/>
      <c r="D127" s="83">
        <v>0</v>
      </c>
    </row>
    <row r="128" spans="1:4">
      <c r="A128" s="99">
        <v>45658</v>
      </c>
      <c r="B128" s="110"/>
      <c r="C128" s="110"/>
      <c r="D128" s="83">
        <v>0</v>
      </c>
    </row>
    <row r="129" spans="1:4">
      <c r="A129" s="99">
        <v>45658</v>
      </c>
      <c r="B129" s="110"/>
      <c r="C129" s="110"/>
      <c r="D129" s="83">
        <v>0</v>
      </c>
    </row>
    <row r="130" spans="1:4">
      <c r="A130" s="99">
        <v>45658</v>
      </c>
      <c r="B130" s="110"/>
      <c r="C130" s="110"/>
      <c r="D130" s="83">
        <v>0</v>
      </c>
    </row>
    <row r="131" spans="1:4">
      <c r="A131" s="99">
        <v>45658</v>
      </c>
      <c r="B131" s="110"/>
      <c r="C131" s="110"/>
      <c r="D131" s="83">
        <v>0</v>
      </c>
    </row>
    <row r="132" spans="1:4">
      <c r="A132" s="99">
        <v>45658</v>
      </c>
      <c r="B132" s="110"/>
      <c r="C132" s="110"/>
      <c r="D132" s="83">
        <v>0</v>
      </c>
    </row>
    <row r="133" spans="1:4">
      <c r="A133" s="99">
        <v>45658</v>
      </c>
      <c r="B133" s="110"/>
      <c r="C133" s="110"/>
      <c r="D133" s="83">
        <v>0</v>
      </c>
    </row>
    <row r="134" spans="1:4">
      <c r="A134" s="99">
        <v>45658</v>
      </c>
      <c r="B134" s="110"/>
      <c r="C134" s="110"/>
      <c r="D134" s="83">
        <v>0</v>
      </c>
    </row>
    <row r="135" spans="1:4">
      <c r="A135" s="99">
        <v>45658</v>
      </c>
      <c r="B135" s="110"/>
      <c r="C135" s="110"/>
      <c r="D135" s="83">
        <v>0</v>
      </c>
    </row>
    <row r="136" spans="1:4">
      <c r="A136" s="99">
        <v>45658</v>
      </c>
      <c r="B136" s="110"/>
      <c r="C136" s="110"/>
      <c r="D136" s="83">
        <v>0</v>
      </c>
    </row>
    <row r="137" spans="1:4">
      <c r="A137" s="99">
        <v>45658</v>
      </c>
      <c r="B137" s="110"/>
      <c r="C137" s="110"/>
      <c r="D137" s="83">
        <v>0</v>
      </c>
    </row>
    <row r="138" spans="1:4">
      <c r="A138" s="99">
        <v>45658</v>
      </c>
      <c r="B138" s="110"/>
      <c r="C138" s="110"/>
      <c r="D138" s="83">
        <v>0</v>
      </c>
    </row>
    <row r="139" spans="1:4">
      <c r="A139" s="99">
        <v>45658</v>
      </c>
      <c r="B139" s="110"/>
      <c r="C139" s="110"/>
      <c r="D139" s="83">
        <v>0</v>
      </c>
    </row>
    <row r="140" spans="1:4">
      <c r="A140" s="99">
        <v>45658</v>
      </c>
      <c r="B140" s="110"/>
      <c r="C140" s="110"/>
      <c r="D140" s="83">
        <v>0</v>
      </c>
    </row>
    <row r="141" spans="1:4">
      <c r="A141" s="99">
        <v>45658</v>
      </c>
      <c r="B141" s="110"/>
      <c r="C141" s="110"/>
      <c r="D141" s="83">
        <v>0</v>
      </c>
    </row>
    <row r="142" spans="1:4">
      <c r="A142" s="99">
        <v>45658</v>
      </c>
      <c r="B142" s="110"/>
      <c r="C142" s="110"/>
      <c r="D142" s="83">
        <v>0</v>
      </c>
    </row>
    <row r="143" spans="1:4">
      <c r="A143" s="99">
        <v>45658</v>
      </c>
      <c r="B143" s="110"/>
      <c r="C143" s="110"/>
      <c r="D143" s="83">
        <v>0</v>
      </c>
    </row>
    <row r="144" spans="1:4">
      <c r="A144" s="99">
        <v>45658</v>
      </c>
      <c r="B144" s="110"/>
      <c r="C144" s="110"/>
      <c r="D144" s="83">
        <v>0</v>
      </c>
    </row>
    <row r="145" spans="1:4">
      <c r="A145" s="99">
        <v>45658</v>
      </c>
      <c r="B145" s="110"/>
      <c r="C145" s="110"/>
      <c r="D145" s="83">
        <v>0</v>
      </c>
    </row>
    <row r="146" spans="1:4">
      <c r="A146" s="99">
        <v>45658</v>
      </c>
      <c r="B146" s="110"/>
      <c r="C146" s="110"/>
      <c r="D146" s="83">
        <v>0</v>
      </c>
    </row>
    <row r="147" spans="1:4">
      <c r="A147" s="99">
        <v>45658</v>
      </c>
      <c r="B147" s="110"/>
      <c r="C147" s="110"/>
      <c r="D147" s="83">
        <v>0</v>
      </c>
    </row>
    <row r="148" spans="1:4">
      <c r="A148" s="99">
        <v>45658</v>
      </c>
      <c r="B148" s="110"/>
      <c r="C148" s="110"/>
      <c r="D148" s="83">
        <v>0</v>
      </c>
    </row>
    <row r="149" spans="1:4">
      <c r="A149" s="99">
        <v>45658</v>
      </c>
      <c r="B149" s="110"/>
      <c r="C149" s="110"/>
      <c r="D149" s="83">
        <v>0</v>
      </c>
    </row>
    <row r="150" spans="1:4">
      <c r="A150" s="99">
        <v>45658</v>
      </c>
      <c r="B150" s="110"/>
      <c r="C150" s="110"/>
      <c r="D150" s="83">
        <v>0</v>
      </c>
    </row>
    <row r="151" spans="1:4">
      <c r="A151" s="99">
        <v>45658</v>
      </c>
      <c r="B151" s="110"/>
      <c r="C151" s="110"/>
      <c r="D151" s="83">
        <v>0</v>
      </c>
    </row>
    <row r="152" spans="1:4">
      <c r="A152" s="99">
        <v>45658</v>
      </c>
      <c r="B152" s="110"/>
      <c r="C152" s="110"/>
      <c r="D152" s="83">
        <v>0</v>
      </c>
    </row>
    <row r="153" spans="1:4">
      <c r="A153" s="99">
        <v>45658</v>
      </c>
      <c r="B153" s="110"/>
      <c r="C153" s="110"/>
      <c r="D153" s="83">
        <v>0</v>
      </c>
    </row>
    <row r="154" spans="1:4">
      <c r="A154" s="99">
        <v>45658</v>
      </c>
      <c r="B154" s="110"/>
      <c r="C154" s="110"/>
      <c r="D154" s="83">
        <v>0</v>
      </c>
    </row>
    <row r="155" spans="1:4">
      <c r="A155" s="99">
        <v>45658</v>
      </c>
      <c r="B155" s="110"/>
      <c r="C155" s="110"/>
      <c r="D155" s="83">
        <v>0</v>
      </c>
    </row>
    <row r="156" spans="1:4">
      <c r="A156" s="99">
        <v>45658</v>
      </c>
      <c r="B156" s="110"/>
      <c r="C156" s="110"/>
      <c r="D156" s="83">
        <v>0</v>
      </c>
    </row>
    <row r="157" spans="1:4">
      <c r="A157" s="99">
        <v>45658</v>
      </c>
      <c r="B157" s="110"/>
      <c r="C157" s="110"/>
      <c r="D157" s="83">
        <v>0</v>
      </c>
    </row>
    <row r="158" spans="1:4">
      <c r="A158" s="99">
        <v>45658</v>
      </c>
      <c r="B158" s="110"/>
      <c r="C158" s="110"/>
      <c r="D158" s="83">
        <v>0</v>
      </c>
    </row>
    <row r="159" spans="1:4">
      <c r="A159" s="99">
        <v>45658</v>
      </c>
      <c r="B159" s="110"/>
      <c r="C159" s="110"/>
      <c r="D159" s="83">
        <v>0</v>
      </c>
    </row>
    <row r="160" spans="1:4">
      <c r="A160" s="99">
        <v>45658</v>
      </c>
      <c r="B160" s="110"/>
      <c r="C160" s="110"/>
      <c r="D160" s="83">
        <v>0</v>
      </c>
    </row>
    <row r="161" spans="1:4">
      <c r="A161" s="99">
        <v>45658</v>
      </c>
      <c r="B161" s="110"/>
      <c r="C161" s="110"/>
      <c r="D161" s="83">
        <v>0</v>
      </c>
    </row>
    <row r="162" spans="1:4">
      <c r="A162" s="99">
        <v>45658</v>
      </c>
      <c r="B162" s="110"/>
      <c r="C162" s="110"/>
      <c r="D162" s="83">
        <v>0</v>
      </c>
    </row>
    <row r="163" spans="1:4">
      <c r="A163" s="99">
        <v>45658</v>
      </c>
      <c r="B163" s="110"/>
      <c r="C163" s="110"/>
      <c r="D163" s="83">
        <v>0</v>
      </c>
    </row>
    <row r="164" spans="1:4">
      <c r="A164" s="99">
        <v>45658</v>
      </c>
      <c r="B164" s="110"/>
      <c r="C164" s="110"/>
      <c r="D164" s="83">
        <v>0</v>
      </c>
    </row>
    <row r="165" spans="1:4">
      <c r="A165" s="99">
        <v>45658</v>
      </c>
      <c r="B165" s="110"/>
      <c r="C165" s="110"/>
      <c r="D165" s="83">
        <v>0</v>
      </c>
    </row>
    <row r="166" spans="1:4">
      <c r="A166" s="99">
        <v>45658</v>
      </c>
      <c r="B166" s="110"/>
      <c r="C166" s="110"/>
      <c r="D166" s="83">
        <v>0</v>
      </c>
    </row>
    <row r="167" spans="1:4">
      <c r="A167" s="99">
        <v>45658</v>
      </c>
      <c r="B167" s="110"/>
      <c r="C167" s="110"/>
      <c r="D167" s="83">
        <v>0</v>
      </c>
    </row>
    <row r="168" spans="1:4">
      <c r="A168" s="99">
        <v>45658</v>
      </c>
      <c r="B168" s="110"/>
      <c r="C168" s="110"/>
      <c r="D168" s="83">
        <v>0</v>
      </c>
    </row>
    <row r="169" spans="1:4">
      <c r="A169" s="99">
        <v>45658</v>
      </c>
      <c r="B169" s="110"/>
      <c r="C169" s="110"/>
      <c r="D169" s="83">
        <v>0</v>
      </c>
    </row>
    <row r="170" spans="1:4">
      <c r="A170" s="99">
        <v>45658</v>
      </c>
      <c r="B170" s="110"/>
      <c r="C170" s="110"/>
      <c r="D170" s="83">
        <v>0</v>
      </c>
    </row>
    <row r="171" spans="1:4">
      <c r="A171" s="99">
        <v>45658</v>
      </c>
      <c r="B171" s="110"/>
      <c r="C171" s="110"/>
      <c r="D171" s="83">
        <v>0</v>
      </c>
    </row>
    <row r="172" spans="1:4">
      <c r="A172" s="99">
        <v>45658</v>
      </c>
      <c r="B172" s="110"/>
      <c r="C172" s="110"/>
      <c r="D172" s="83">
        <v>0</v>
      </c>
    </row>
    <row r="173" spans="1:4">
      <c r="A173" s="99">
        <v>45658</v>
      </c>
      <c r="B173" s="110"/>
      <c r="C173" s="110"/>
      <c r="D173" s="83">
        <v>0</v>
      </c>
    </row>
    <row r="174" spans="1:4">
      <c r="A174" s="99">
        <v>45658</v>
      </c>
      <c r="B174" s="110"/>
      <c r="C174" s="110"/>
      <c r="D174" s="83">
        <v>0</v>
      </c>
    </row>
    <row r="175" spans="1:4">
      <c r="A175" s="99">
        <v>45658</v>
      </c>
      <c r="B175" s="110"/>
      <c r="C175" s="110"/>
      <c r="D175" s="83">
        <v>0</v>
      </c>
    </row>
    <row r="176" spans="1:4">
      <c r="A176" s="99">
        <v>45658</v>
      </c>
      <c r="B176" s="110"/>
      <c r="C176" s="110"/>
      <c r="D176" s="83">
        <v>0</v>
      </c>
    </row>
    <row r="177" spans="1:4">
      <c r="A177" s="99">
        <v>45658</v>
      </c>
      <c r="B177" s="110"/>
      <c r="C177" s="110"/>
      <c r="D177" s="83">
        <v>0</v>
      </c>
    </row>
    <row r="178" spans="1:4">
      <c r="A178" s="99">
        <v>45658</v>
      </c>
      <c r="B178" s="110"/>
      <c r="C178" s="110"/>
      <c r="D178" s="83">
        <v>0</v>
      </c>
    </row>
    <row r="179" spans="1:4">
      <c r="A179" s="99">
        <v>45658</v>
      </c>
      <c r="B179" s="110"/>
      <c r="C179" s="110"/>
      <c r="D179" s="83">
        <v>0</v>
      </c>
    </row>
    <row r="180" spans="1:4">
      <c r="A180" s="99">
        <v>45658</v>
      </c>
      <c r="B180" s="110"/>
      <c r="C180" s="110"/>
      <c r="D180" s="83">
        <v>0</v>
      </c>
    </row>
    <row r="181" spans="1:4">
      <c r="A181" s="99">
        <v>45658</v>
      </c>
      <c r="B181" s="110"/>
      <c r="C181" s="110"/>
      <c r="D181" s="83">
        <v>0</v>
      </c>
    </row>
    <row r="182" spans="1:4">
      <c r="A182" s="99">
        <v>45658</v>
      </c>
      <c r="B182" s="110"/>
      <c r="C182" s="110"/>
      <c r="D182" s="83">
        <v>0</v>
      </c>
    </row>
    <row r="183" spans="1:4">
      <c r="A183" s="99">
        <v>45658</v>
      </c>
      <c r="B183" s="110"/>
      <c r="C183" s="110"/>
      <c r="D183" s="83">
        <v>0</v>
      </c>
    </row>
    <row r="184" spans="1:4">
      <c r="A184" s="99">
        <v>45658</v>
      </c>
      <c r="B184" s="110"/>
      <c r="C184" s="110"/>
      <c r="D184" s="83">
        <v>0</v>
      </c>
    </row>
    <row r="185" spans="1:4">
      <c r="A185" s="99">
        <v>45658</v>
      </c>
      <c r="B185" s="110"/>
      <c r="C185" s="110"/>
      <c r="D185" s="83">
        <v>0</v>
      </c>
    </row>
    <row r="186" spans="1:4">
      <c r="A186" s="99">
        <v>45658</v>
      </c>
      <c r="B186" s="110"/>
      <c r="C186" s="110"/>
      <c r="D186" s="83">
        <v>0</v>
      </c>
    </row>
    <row r="187" spans="1:4">
      <c r="A187" s="99">
        <v>45658</v>
      </c>
      <c r="B187" s="110"/>
      <c r="C187" s="110"/>
      <c r="D187" s="83">
        <v>0</v>
      </c>
    </row>
    <row r="188" spans="1:4">
      <c r="A188" s="99">
        <v>45658</v>
      </c>
      <c r="B188" s="110"/>
      <c r="C188" s="110"/>
      <c r="D188" s="83">
        <v>0</v>
      </c>
    </row>
    <row r="189" spans="1:4">
      <c r="A189" s="99">
        <v>45658</v>
      </c>
      <c r="B189" s="110"/>
      <c r="C189" s="110"/>
      <c r="D189" s="83">
        <v>0</v>
      </c>
    </row>
    <row r="190" spans="1:4">
      <c r="A190" s="99">
        <v>45658</v>
      </c>
      <c r="B190" s="110"/>
      <c r="C190" s="110"/>
      <c r="D190" s="83">
        <v>0</v>
      </c>
    </row>
    <row r="191" spans="1:4">
      <c r="A191" s="99">
        <v>45658</v>
      </c>
      <c r="B191" s="110"/>
      <c r="C191" s="110"/>
      <c r="D191" s="83">
        <v>0</v>
      </c>
    </row>
    <row r="192" spans="1:4">
      <c r="A192" s="99">
        <v>45658</v>
      </c>
      <c r="B192" s="110"/>
      <c r="C192" s="110"/>
      <c r="D192" s="83">
        <v>0</v>
      </c>
    </row>
    <row r="193" spans="1:4">
      <c r="A193" s="99">
        <v>45658</v>
      </c>
      <c r="B193" s="110"/>
      <c r="C193" s="110"/>
      <c r="D193" s="83">
        <v>0</v>
      </c>
    </row>
    <row r="194" spans="1:4">
      <c r="A194" s="99">
        <v>45658</v>
      </c>
      <c r="B194" s="110"/>
      <c r="C194" s="110"/>
      <c r="D194" s="83">
        <v>0</v>
      </c>
    </row>
    <row r="195" spans="1:4">
      <c r="A195" s="99">
        <v>45658</v>
      </c>
      <c r="B195" s="110"/>
      <c r="C195" s="110"/>
      <c r="D195" s="83">
        <v>0</v>
      </c>
    </row>
    <row r="196" spans="1:4">
      <c r="A196" s="99">
        <v>45658</v>
      </c>
      <c r="B196" s="110"/>
      <c r="C196" s="110"/>
      <c r="D196" s="83">
        <v>0</v>
      </c>
    </row>
  </sheetData>
  <autoFilter ref="A4:C196" xr:uid="{75FE7612-5B35-4DCC-B1FB-0A8C4BB76DB7}"/>
  <mergeCells count="2">
    <mergeCell ref="A3:D3"/>
    <mergeCell ref="A2:D2"/>
  </mergeCells>
  <phoneticPr fontId="1" type="noConversion"/>
  <dataValidations count="1">
    <dataValidation type="list" allowBlank="1" showInputMessage="1" showErrorMessage="1" sqref="C5:C196" xr:uid="{23E31837-82EB-4BBF-8CD3-8A191EA0E061}">
      <formula1>"Alimentação,Animais de estimação,Assessoria jurídica,Cuidados pessoais,Farmácia,Filhos,Moradia,Invesitmentos,Impostos,Presentes,Entretenimento,Seguro,Transporte,Vestuário,Outros"</formula1>
    </dataValidation>
  </dataValidations>
  <printOptions horizontalCentered="1"/>
  <pageMargins left="0.25" right="0.25" top="0.5" bottom="0.5" header="0.5" footer="0.5"/>
  <pageSetup paperSize="9" scale="60" orientation="portrait"/>
  <headerFooter differentFirst="1" alignWithMargins="0">
    <oddFooter>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Q97"/>
  <sheetViews>
    <sheetView showGridLines="0" topLeftCell="A60" zoomScaleNormal="100" workbookViewId="0">
      <selection activeCell="E7" sqref="E7"/>
    </sheetView>
  </sheetViews>
  <sheetFormatPr defaultRowHeight="30" customHeight="1"/>
  <cols>
    <col min="1" max="1" width="1.42578125" style="3" customWidth="1"/>
    <col min="2" max="2" width="26.7109375" style="3" customWidth="1"/>
    <col min="3" max="3" width="16.28515625" style="3" bestFit="1" customWidth="1"/>
    <col min="4" max="4" width="12.140625" style="3" bestFit="1" customWidth="1"/>
    <col min="5" max="5" width="11.7109375" style="3" bestFit="1" customWidth="1"/>
    <col min="6" max="6" width="5.28515625" style="3" customWidth="1"/>
    <col min="7" max="7" width="24.28515625" style="3" customWidth="1"/>
    <col min="8" max="8" width="16.7109375" style="3" customWidth="1"/>
    <col min="9" max="9" width="16.28515625" style="4" customWidth="1"/>
    <col min="10" max="10" width="27" style="3" bestFit="1" customWidth="1"/>
    <col min="11" max="11" width="15.140625" style="3" customWidth="1"/>
    <col min="12" max="12" width="8.42578125" style="3" customWidth="1"/>
    <col min="13" max="13" width="25" style="3" customWidth="1"/>
    <col min="14" max="14" width="16.28515625" style="3" customWidth="1"/>
    <col min="15" max="16384" width="9.140625" style="3"/>
  </cols>
  <sheetData>
    <row r="1" spans="1:17" s="95" customFormat="1" ht="74.25" customHeight="1">
      <c r="A1" s="93"/>
      <c r="G1" s="93"/>
      <c r="I1" s="96"/>
    </row>
    <row r="2" spans="1:17" s="97" customFormat="1" ht="74.25" customHeight="1">
      <c r="B2" s="94" t="s">
        <v>30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7" s="3" customFormat="1" ht="27.75" customHeight="1">
      <c r="B3" s="1" t="s">
        <v>31</v>
      </c>
      <c r="C3"/>
      <c r="D3"/>
      <c r="E3"/>
      <c r="F3" s="5"/>
      <c r="G3" s="1" t="s">
        <v>32</v>
      </c>
      <c r="H3" s="1"/>
      <c r="I3" s="6"/>
      <c r="J3" s="2" t="s">
        <v>33</v>
      </c>
      <c r="K3" s="2"/>
      <c r="L3" s="2"/>
      <c r="M3" s="2" t="s">
        <v>33</v>
      </c>
      <c r="N3" s="2"/>
      <c r="Q3"/>
    </row>
    <row r="4" spans="1:17" s="3" customFormat="1" ht="40.15" customHeight="1">
      <c r="B4" s="87" t="s">
        <v>34</v>
      </c>
      <c r="C4" s="88">
        <f>Moradia[[#Totals],[Estimado
custo]]+Transporte[[#Totals],[Estimado
custo]]+Seguro[[#Totals],[Estimado
custo]]+Comida[[#Totals],[Estimado
custo]]+Filhos[[#Totals],[Estimado
custo]]+Assessoria_jurídica[[#Totals],[Estimado
custo]]+Economia[[#Totals],[Estimado
custo]]+Empréstimos[[#Totals],[Estimado
custo]]+Entretenimento[[#Totals],[Estimado
custo]]+Impostos[[#Totals],[Estimado 
custo]]+CuidadosPessoais[[#Totals],[Estimado
custo]]+Animais_de_estimação[[#Totals],[Estimado
custo]]+Presentes[[#Totals],[Estimado
custo]]</f>
        <v>0</v>
      </c>
      <c r="D4"/>
      <c r="E4"/>
      <c r="F4"/>
      <c r="G4" s="8" t="s">
        <v>35</v>
      </c>
      <c r="H4" s="9">
        <v>0</v>
      </c>
      <c r="I4" s="10"/>
      <c r="J4" s="17" t="s">
        <v>35</v>
      </c>
      <c r="K4" s="18">
        <v>0</v>
      </c>
      <c r="M4" s="63" t="s">
        <v>36</v>
      </c>
      <c r="N4" s="81">
        <f>H7</f>
        <v>0</v>
      </c>
      <c r="Q4"/>
    </row>
    <row r="5" spans="1:17" s="3" customFormat="1" ht="30" customHeight="1">
      <c r="B5" s="89" t="s">
        <v>37</v>
      </c>
      <c r="C5" s="90">
        <f>Moradia[[#Totals],[Real
custo]]+Transporte[[#Totals],[Real
custo]]+Seguro[[#Totals],[Real
custo]]+Comida[[#Totals],[Real
custo]]+Filhos[[#Totals],[Real
custo]]+Assessoria_jurídica[[#Totals],[Real
custo]]+Economia[[#Totals],[Real
custo]]+Empréstimos[[#Totals],[Real
custo]]+Entretenimento[[#Totals],[Real
custo]]+Impostos[[#Totals],[Real 
custo]]+CuidadosPessoais[[#Totals],[Real
custo]]+Animais_de_estimação[[#Totals],[Real
custo]]+Presentes[[#Totals],[Real
custo]]</f>
        <v>0</v>
      </c>
      <c r="D5"/>
      <c r="E5"/>
      <c r="F5"/>
      <c r="G5" s="52" t="s">
        <v>38</v>
      </c>
      <c r="H5" s="53">
        <v>0</v>
      </c>
      <c r="I5" s="10"/>
      <c r="J5" s="52" t="s">
        <v>38</v>
      </c>
      <c r="K5" s="54">
        <v>0</v>
      </c>
      <c r="M5" s="62" t="s">
        <v>39</v>
      </c>
      <c r="N5" s="54">
        <f>K7</f>
        <v>0</v>
      </c>
      <c r="Q5"/>
    </row>
    <row r="6" spans="1:17" s="3" customFormat="1" ht="30" customHeight="1">
      <c r="B6" s="91" t="s">
        <v>40</v>
      </c>
      <c r="C6" s="92">
        <f>Moradia[[#Totals],[Diferença]]+Transporte[[#Totals],[Diferença]]+Seguro[[#Totals],[Diferença]]+Comida[[#Totals],[Diferença]]+Filhos[[#Totals],[Diferença]]+Assessoria_jurídica[[#Totals],[Diferença]]+Economia[[#Totals],[Diferença]]+Empréstimos[[#Totals],[Diferença]]+Entretenimento[[#Totals],[Diferença]]+Impostos[[#Totals],[Diferença]]+CuidadosPessoais[[#Totals],[Diferença]]+Animais_de_estimação[[#Totals],[Diferença]]+Presentes[[#Totals],[Diferença]]</f>
        <v>0</v>
      </c>
      <c r="D6"/>
      <c r="E6"/>
      <c r="F6"/>
      <c r="G6" s="55" t="s">
        <v>41</v>
      </c>
      <c r="H6" s="56">
        <v>0</v>
      </c>
      <c r="I6" s="10"/>
      <c r="J6" s="55" t="s">
        <v>41</v>
      </c>
      <c r="K6" s="57">
        <v>0</v>
      </c>
      <c r="M6" s="61" t="s">
        <v>42</v>
      </c>
      <c r="N6" s="60">
        <f>SUM(N5-N4)</f>
        <v>0</v>
      </c>
      <c r="Q6"/>
    </row>
    <row r="7" spans="1:17" s="3" customFormat="1" ht="30" customHeight="1">
      <c r="B7"/>
      <c r="C7"/>
      <c r="D7"/>
      <c r="E7"/>
      <c r="F7" s="7"/>
      <c r="G7" s="58" t="s">
        <v>43</v>
      </c>
      <c r="H7" s="59">
        <f>SUM(H4:H6)</f>
        <v>0</v>
      </c>
      <c r="I7" s="10"/>
      <c r="J7" s="58" t="s">
        <v>43</v>
      </c>
      <c r="K7" s="60">
        <f>SUM(K4:K6)</f>
        <v>0</v>
      </c>
      <c r="Q7"/>
    </row>
    <row r="8" spans="1:17" s="3" customFormat="1" ht="30" customHeight="1">
      <c r="B8"/>
      <c r="C8"/>
      <c r="D8"/>
      <c r="E8"/>
      <c r="F8" s="11"/>
      <c r="G8" s="11"/>
      <c r="H8" s="11"/>
      <c r="I8" s="11"/>
      <c r="J8" s="11"/>
      <c r="K8" s="11"/>
      <c r="L8" s="11"/>
      <c r="M8" s="11"/>
      <c r="Q8"/>
    </row>
    <row r="9" spans="1:17" s="3" customFormat="1" ht="30" customHeight="1">
      <c r="B9" s="67" t="s">
        <v>7</v>
      </c>
      <c r="C9" s="12"/>
      <c r="D9" s="12"/>
      <c r="E9" s="12"/>
      <c r="F9" s="7"/>
      <c r="G9" s="72" t="s">
        <v>12</v>
      </c>
      <c r="H9" s="24"/>
      <c r="I9" s="24"/>
      <c r="J9" s="24"/>
      <c r="Q9"/>
    </row>
    <row r="10" spans="1:17" s="3" customFormat="1" ht="48" customHeight="1">
      <c r="B10" s="68" t="s">
        <v>7</v>
      </c>
      <c r="C10" s="13" t="s">
        <v>44</v>
      </c>
      <c r="D10" s="13" t="s">
        <v>45</v>
      </c>
      <c r="E10" s="13" t="s">
        <v>42</v>
      </c>
      <c r="F10" s="7"/>
      <c r="G10" s="75" t="s">
        <v>12</v>
      </c>
      <c r="H10" s="38" t="s">
        <v>44</v>
      </c>
      <c r="I10" s="38" t="s">
        <v>45</v>
      </c>
      <c r="J10" s="38" t="s">
        <v>42</v>
      </c>
      <c r="K10"/>
      <c r="L10"/>
      <c r="M10"/>
      <c r="N10"/>
      <c r="Q10"/>
    </row>
    <row r="11" spans="1:17" s="3" customFormat="1" ht="37.9" customHeight="1">
      <c r="B11" s="69" t="s">
        <v>6</v>
      </c>
      <c r="C11" s="15">
        <v>0</v>
      </c>
      <c r="D11" s="15">
        <v>0</v>
      </c>
      <c r="E11" s="16">
        <f>Moradia[[#This Row],[Estimado
custo]]-Moradia[[#This Row],[Real
custo]]</f>
        <v>0</v>
      </c>
      <c r="F11" s="7"/>
      <c r="G11" s="76" t="s">
        <v>11</v>
      </c>
      <c r="H11" s="15">
        <v>0</v>
      </c>
      <c r="I11" s="15">
        <v>0</v>
      </c>
      <c r="J11" s="41">
        <f>Comida[[#This Row],[Estimado
custo]]-Comida[[#This Row],[Real
custo]]</f>
        <v>0</v>
      </c>
      <c r="K11"/>
      <c r="L11"/>
      <c r="M11"/>
      <c r="N11"/>
      <c r="Q11"/>
    </row>
    <row r="12" spans="1:17" s="3" customFormat="1" ht="30" customHeight="1">
      <c r="B12" s="69" t="s">
        <v>8</v>
      </c>
      <c r="C12" s="15">
        <v>0</v>
      </c>
      <c r="D12" s="15">
        <v>0</v>
      </c>
      <c r="E12" s="16">
        <f>Moradia[[#This Row],[Estimado
custo]]-Moradia[[#This Row],[Real
custo]]</f>
        <v>0</v>
      </c>
      <c r="F12" s="7"/>
      <c r="G12" s="73" t="s">
        <v>46</v>
      </c>
      <c r="H12" s="15">
        <v>0</v>
      </c>
      <c r="I12" s="15">
        <v>0</v>
      </c>
      <c r="J12" s="29">
        <f>Comida[[#This Row],[Estimado
custo]]-Comida[[#This Row],[Real
custo]]</f>
        <v>0</v>
      </c>
      <c r="K12"/>
      <c r="L12"/>
      <c r="M12"/>
      <c r="N12"/>
    </row>
    <row r="13" spans="1:17" s="3" customFormat="1" ht="30" customHeight="1">
      <c r="B13" s="69" t="s">
        <v>47</v>
      </c>
      <c r="C13" s="15">
        <v>0</v>
      </c>
      <c r="D13" s="15">
        <v>0</v>
      </c>
      <c r="E13" s="16">
        <f>Moradia[[#This Row],[Estimado
custo]]-Moradia[[#This Row],[Real
custo]]</f>
        <v>0</v>
      </c>
      <c r="F13" s="7"/>
      <c r="G13" s="77" t="s">
        <v>29</v>
      </c>
      <c r="H13" s="15">
        <v>0</v>
      </c>
      <c r="I13" s="15">
        <v>0</v>
      </c>
      <c r="J13" s="43">
        <f>Comida[[#This Row],[Estimado
custo]]-Comida[[#This Row],[Real
custo]]</f>
        <v>0</v>
      </c>
      <c r="K13"/>
      <c r="L13"/>
      <c r="M13"/>
      <c r="N13"/>
    </row>
    <row r="14" spans="1:17" s="3" customFormat="1" ht="30" customHeight="1">
      <c r="B14" s="69" t="s">
        <v>48</v>
      </c>
      <c r="C14" s="15">
        <v>0</v>
      </c>
      <c r="D14" s="15">
        <v>0</v>
      </c>
      <c r="E14" s="16">
        <f>Moradia[[#This Row],[Estimado
custo]]-Moradia[[#This Row],[Real
custo]]</f>
        <v>0</v>
      </c>
      <c r="F14" s="7"/>
      <c r="G14" s="78" t="s">
        <v>49</v>
      </c>
      <c r="H14" s="44">
        <f>SUBTOTAL(109,Comida[Estimado
custo])</f>
        <v>0</v>
      </c>
      <c r="I14" s="44">
        <f>SUBTOTAL(109,Comida[Real
custo])</f>
        <v>0</v>
      </c>
      <c r="J14" s="45">
        <f>SUBTOTAL(109,Comida[Diferença])</f>
        <v>0</v>
      </c>
      <c r="K14"/>
      <c r="L14"/>
      <c r="M14"/>
      <c r="N14"/>
    </row>
    <row r="15" spans="1:17" s="3" customFormat="1" ht="27.75" customHeight="1">
      <c r="B15" s="69" t="s">
        <v>50</v>
      </c>
      <c r="C15" s="15">
        <v>0</v>
      </c>
      <c r="D15" s="15">
        <v>0</v>
      </c>
      <c r="E15" s="16">
        <f>Moradia[[#This Row],[Estimado
custo]]-Moradia[[#This Row],[Real
custo]]</f>
        <v>0</v>
      </c>
      <c r="F15" s="7"/>
      <c r="G15"/>
      <c r="H15"/>
      <c r="I15"/>
      <c r="J15"/>
      <c r="K15"/>
      <c r="L15"/>
      <c r="M15"/>
      <c r="N15"/>
    </row>
    <row r="16" spans="1:17" s="3" customFormat="1" ht="30" customHeight="1">
      <c r="B16" s="69" t="s">
        <v>51</v>
      </c>
      <c r="C16" s="15">
        <v>0</v>
      </c>
      <c r="D16" s="15">
        <v>0</v>
      </c>
      <c r="E16" s="16">
        <f>Moradia[[#This Row],[Estimado
custo]]-Moradia[[#This Row],[Real
custo]]</f>
        <v>0</v>
      </c>
      <c r="F16" s="7"/>
      <c r="G16" s="65" t="s">
        <v>25</v>
      </c>
      <c r="H16" s="35"/>
      <c r="I16" s="35"/>
      <c r="J16" s="35"/>
      <c r="K16"/>
      <c r="L16"/>
      <c r="M16"/>
      <c r="N16"/>
    </row>
    <row r="17" spans="2:14" s="3" customFormat="1" ht="30" customHeight="1">
      <c r="B17" s="69" t="s">
        <v>52</v>
      </c>
      <c r="C17" s="15">
        <v>0</v>
      </c>
      <c r="D17" s="15">
        <v>0</v>
      </c>
      <c r="E17" s="16">
        <f>Moradia[[#This Row],[Estimado
custo]]-Moradia[[#This Row],[Real
custo]]</f>
        <v>0</v>
      </c>
      <c r="F17" s="7"/>
      <c r="G17" s="39" t="s">
        <v>25</v>
      </c>
      <c r="H17" s="25" t="s">
        <v>44</v>
      </c>
      <c r="I17" s="27" t="s">
        <v>45</v>
      </c>
      <c r="J17" s="25" t="s">
        <v>42</v>
      </c>
      <c r="K17"/>
      <c r="L17"/>
      <c r="M17"/>
      <c r="N17"/>
    </row>
    <row r="18" spans="2:14" s="3" customFormat="1" ht="37.9" customHeight="1">
      <c r="B18" s="69" t="s">
        <v>53</v>
      </c>
      <c r="C18" s="15">
        <v>0</v>
      </c>
      <c r="D18" s="15">
        <v>0</v>
      </c>
      <c r="E18" s="16">
        <f>Moradia[[#This Row],[Estimado
custo]]-Moradia[[#This Row],[Real
custo]]</f>
        <v>0</v>
      </c>
      <c r="F18" s="7"/>
      <c r="G18" s="28" t="s">
        <v>12</v>
      </c>
      <c r="H18" s="15">
        <v>0</v>
      </c>
      <c r="I18" s="15">
        <v>0</v>
      </c>
      <c r="J18" s="29">
        <f>Animais_de_estimação[[#This Row],[Estimado
custo]]-Animais_de_estimação[[#This Row],[Real
custo]]</f>
        <v>0</v>
      </c>
      <c r="K18"/>
      <c r="L18"/>
      <c r="M18"/>
      <c r="N18"/>
    </row>
    <row r="19" spans="2:14" s="3" customFormat="1" ht="30" customHeight="1">
      <c r="B19" s="69" t="s">
        <v>54</v>
      </c>
      <c r="C19" s="15">
        <v>0</v>
      </c>
      <c r="D19" s="15">
        <v>0</v>
      </c>
      <c r="E19" s="16">
        <f>Moradia[[#This Row],[Estimado
custo]]-Moradia[[#This Row],[Real
custo]]</f>
        <v>0</v>
      </c>
      <c r="F19" s="7"/>
      <c r="G19" s="28" t="s">
        <v>55</v>
      </c>
      <c r="H19" s="15">
        <v>0</v>
      </c>
      <c r="I19" s="15">
        <v>0</v>
      </c>
      <c r="J19" s="29">
        <f>Animais_de_estimação[[#This Row],[Estimado
custo]]-Animais_de_estimação[[#This Row],[Real
custo]]</f>
        <v>0</v>
      </c>
      <c r="K19"/>
      <c r="L19"/>
      <c r="M19"/>
      <c r="N19"/>
    </row>
    <row r="20" spans="2:14" s="3" customFormat="1" ht="30" customHeight="1">
      <c r="B20" s="69" t="s">
        <v>56</v>
      </c>
      <c r="C20" s="15">
        <v>0</v>
      </c>
      <c r="D20" s="15">
        <v>0</v>
      </c>
      <c r="E20" s="16">
        <f>Moradia[[#This Row],[Estimado
custo]]-Moradia[[#This Row],[Real
custo]]</f>
        <v>0</v>
      </c>
      <c r="F20" s="7"/>
      <c r="G20" s="28" t="s">
        <v>57</v>
      </c>
      <c r="H20" s="15">
        <v>0</v>
      </c>
      <c r="I20" s="15">
        <v>0</v>
      </c>
      <c r="J20" s="29">
        <f>Animais_de_estimação[[#This Row],[Estimado
custo]]-Animais_de_estimação[[#This Row],[Real
custo]]</f>
        <v>0</v>
      </c>
      <c r="K20"/>
      <c r="L20"/>
      <c r="M20"/>
      <c r="N20"/>
    </row>
    <row r="21" spans="2:14" s="3" customFormat="1" ht="30" customHeight="1">
      <c r="B21" s="69" t="s">
        <v>29</v>
      </c>
      <c r="C21" s="15">
        <v>0</v>
      </c>
      <c r="D21" s="15">
        <v>0</v>
      </c>
      <c r="E21" s="16">
        <f>Moradia[[#This Row],[Estimado
custo]]-Moradia[[#This Row],[Real
custo]]</f>
        <v>0</v>
      </c>
      <c r="F21" s="7"/>
      <c r="G21" s="28" t="s">
        <v>58</v>
      </c>
      <c r="H21" s="15">
        <v>0</v>
      </c>
      <c r="I21" s="15">
        <v>0</v>
      </c>
      <c r="J21" s="29">
        <f>Animais_de_estimação[[#This Row],[Estimado
custo]]-Animais_de_estimação[[#This Row],[Real
custo]]</f>
        <v>0</v>
      </c>
      <c r="K21"/>
      <c r="L21"/>
      <c r="M21"/>
      <c r="N21"/>
    </row>
    <row r="22" spans="2:14" s="3" customFormat="1" ht="30" customHeight="1">
      <c r="B22" s="69"/>
      <c r="C22" s="15"/>
      <c r="D22" s="15"/>
      <c r="E22" s="16"/>
      <c r="F22" s="7"/>
      <c r="G22" s="28" t="s">
        <v>29</v>
      </c>
      <c r="H22" s="15">
        <v>0</v>
      </c>
      <c r="I22" s="15">
        <v>0</v>
      </c>
      <c r="J22" s="29">
        <f>Animais_de_estimação[[#This Row],[Estimado
custo]]-Animais_de_estimação[[#This Row],[Real
custo]]</f>
        <v>0</v>
      </c>
      <c r="K22"/>
      <c r="L22"/>
      <c r="M22"/>
      <c r="N22"/>
    </row>
    <row r="23" spans="2:14" s="3" customFormat="1" ht="30" customHeight="1">
      <c r="B23" s="70" t="s">
        <v>49</v>
      </c>
      <c r="C23" s="86">
        <f>SUBTOTAL(109,Moradia[Estimado
custo])</f>
        <v>0</v>
      </c>
      <c r="D23" s="86">
        <f>SUBTOTAL(109,Moradia[Real
custo])</f>
        <v>0</v>
      </c>
      <c r="E23" s="86">
        <f>SUBTOTAL(109,Moradia[Diferença])</f>
        <v>0</v>
      </c>
      <c r="F23" s="7"/>
      <c r="G23" s="30" t="s">
        <v>49</v>
      </c>
      <c r="H23" s="31">
        <f>SUBTOTAL(109,Animais_de_estimação[Estimado
custo])</f>
        <v>0</v>
      </c>
      <c r="I23" s="31">
        <f>SUBTOTAL(109,Animais_de_estimação[Real
custo])</f>
        <v>0</v>
      </c>
      <c r="J23" s="32">
        <f>SUBTOTAL(109,Animais_de_estimação[Diferença])</f>
        <v>0</v>
      </c>
      <c r="K23"/>
      <c r="L23"/>
      <c r="M23"/>
      <c r="N23"/>
    </row>
    <row r="24" spans="2:14" s="3" customFormat="1" ht="12.75">
      <c r="B24" s="71"/>
      <c r="C24" s="20"/>
      <c r="D24" s="20"/>
      <c r="E24" s="20"/>
      <c r="F24" s="7"/>
      <c r="G24" s="21"/>
      <c r="H24" s="22"/>
      <c r="I24" s="10"/>
      <c r="J24" s="11"/>
    </row>
    <row r="25" spans="2:14" s="3" customFormat="1" ht="30" customHeight="1">
      <c r="B25" s="72" t="s">
        <v>14</v>
      </c>
      <c r="C25" s="24"/>
      <c r="D25" s="24"/>
      <c r="E25" s="24"/>
      <c r="F25" s="7"/>
      <c r="G25" s="84" t="s">
        <v>59</v>
      </c>
      <c r="H25" s="84"/>
      <c r="I25" s="84"/>
      <c r="J25" s="84"/>
    </row>
    <row r="26" spans="2:14" s="3" customFormat="1" ht="48" customHeight="1">
      <c r="B26" s="66" t="s">
        <v>14</v>
      </c>
      <c r="C26" s="25" t="s">
        <v>44</v>
      </c>
      <c r="D26" s="25" t="s">
        <v>45</v>
      </c>
      <c r="E26" s="25" t="s">
        <v>42</v>
      </c>
      <c r="F26" s="7"/>
      <c r="G26" s="26" t="s">
        <v>59</v>
      </c>
      <c r="H26" s="25" t="s">
        <v>44</v>
      </c>
      <c r="I26" s="27" t="s">
        <v>45</v>
      </c>
      <c r="J26" s="25" t="s">
        <v>42</v>
      </c>
    </row>
    <row r="27" spans="2:14" s="3" customFormat="1" ht="30" customHeight="1">
      <c r="B27" s="73" t="s">
        <v>60</v>
      </c>
      <c r="C27" s="15">
        <v>0</v>
      </c>
      <c r="D27" s="15">
        <v>0</v>
      </c>
      <c r="E27" s="29">
        <f>Transporte[[#This Row],[Estimado
custo]]-Transporte[[#This Row],[Real
custo]]</f>
        <v>0</v>
      </c>
      <c r="F27" s="7"/>
      <c r="G27" s="28" t="s">
        <v>61</v>
      </c>
      <c r="H27" s="15">
        <v>0</v>
      </c>
      <c r="I27" s="15">
        <v>0</v>
      </c>
      <c r="J27" s="29">
        <f>Empréstimos[[#This Row],[Estimado
custo]]-Empréstimos[[#This Row],[Real
custo]]</f>
        <v>0</v>
      </c>
    </row>
    <row r="28" spans="2:14" s="3" customFormat="1" ht="30" customHeight="1">
      <c r="B28" s="73" t="s">
        <v>62</v>
      </c>
      <c r="C28" s="15">
        <v>0</v>
      </c>
      <c r="D28" s="15">
        <v>0</v>
      </c>
      <c r="E28" s="29">
        <f>Transporte[[#This Row],[Estimado
custo]]-Transporte[[#This Row],[Real
custo]]</f>
        <v>0</v>
      </c>
      <c r="F28" s="7"/>
      <c r="G28" s="28" t="s">
        <v>63</v>
      </c>
      <c r="H28" s="15">
        <v>0</v>
      </c>
      <c r="I28" s="15">
        <v>0</v>
      </c>
      <c r="J28" s="29">
        <f>Empréstimos[[#This Row],[Estimado
custo]]-Empréstimos[[#This Row],[Real
custo]]</f>
        <v>0</v>
      </c>
    </row>
    <row r="29" spans="2:14" s="3" customFormat="1" ht="30" customHeight="1">
      <c r="B29" s="73" t="s">
        <v>64</v>
      </c>
      <c r="C29" s="15">
        <v>0</v>
      </c>
      <c r="D29" s="15">
        <v>0</v>
      </c>
      <c r="E29" s="29">
        <f>Transporte[[#This Row],[Estimado
custo]]-Transporte[[#This Row],[Real
custo]]</f>
        <v>0</v>
      </c>
      <c r="F29" s="7"/>
      <c r="G29" s="28" t="s">
        <v>65</v>
      </c>
      <c r="H29" s="15">
        <v>0</v>
      </c>
      <c r="I29" s="15">
        <v>0</v>
      </c>
      <c r="J29" s="29">
        <f>Empréstimos[[#This Row],[Estimado
custo]]-Empréstimos[[#This Row],[Real
custo]]</f>
        <v>0</v>
      </c>
    </row>
    <row r="30" spans="2:14" s="3" customFormat="1" ht="30" customHeight="1">
      <c r="B30" s="73" t="s">
        <v>66</v>
      </c>
      <c r="C30" s="15">
        <v>0</v>
      </c>
      <c r="D30" s="15">
        <v>0</v>
      </c>
      <c r="E30" s="29">
        <f>Transporte[[#This Row],[Estimado
custo]]-Transporte[[#This Row],[Real
custo]]</f>
        <v>0</v>
      </c>
      <c r="F30" s="7"/>
      <c r="G30" s="28" t="s">
        <v>65</v>
      </c>
      <c r="H30" s="15">
        <v>0</v>
      </c>
      <c r="I30" s="15">
        <v>0</v>
      </c>
      <c r="J30" s="29">
        <f>Empréstimos[[#This Row],[Estimado
custo]]-Empréstimos[[#This Row],[Real
custo]]</f>
        <v>0</v>
      </c>
    </row>
    <row r="31" spans="2:14" s="3" customFormat="1" ht="30" customHeight="1">
      <c r="B31" s="73" t="s">
        <v>67</v>
      </c>
      <c r="C31" s="15">
        <v>0</v>
      </c>
      <c r="D31" s="15">
        <v>0</v>
      </c>
      <c r="E31" s="29">
        <f>Transporte[[#This Row],[Estimado
custo]]-Transporte[[#This Row],[Real
custo]]</f>
        <v>0</v>
      </c>
      <c r="F31" s="7"/>
      <c r="G31" s="28" t="s">
        <v>68</v>
      </c>
      <c r="H31" s="15">
        <v>0</v>
      </c>
      <c r="I31" s="15">
        <v>0</v>
      </c>
      <c r="J31" s="29">
        <f>Empréstimos[[#This Row],[Estimado
custo]]-Empréstimos[[#This Row],[Real
custo]]</f>
        <v>0</v>
      </c>
    </row>
    <row r="32" spans="2:14" s="3" customFormat="1" ht="30" customHeight="1">
      <c r="B32" s="73" t="s">
        <v>13</v>
      </c>
      <c r="C32" s="15">
        <v>0</v>
      </c>
      <c r="D32" s="15">
        <v>0</v>
      </c>
      <c r="E32" s="29">
        <f>Transporte[[#This Row],[Estimado
custo]]-Transporte[[#This Row],[Real
custo]]</f>
        <v>0</v>
      </c>
      <c r="F32" s="7"/>
      <c r="G32" s="28" t="s">
        <v>29</v>
      </c>
      <c r="H32" s="15">
        <v>0</v>
      </c>
      <c r="I32" s="15">
        <v>0</v>
      </c>
      <c r="J32" s="29">
        <f>Empréstimos[[#This Row],[Estimado
custo]]-Empréstimos[[#This Row],[Real
custo]]</f>
        <v>0</v>
      </c>
    </row>
    <row r="33" spans="2:10" s="3" customFormat="1" ht="30" customHeight="1">
      <c r="B33" s="73" t="s">
        <v>69</v>
      </c>
      <c r="C33" s="15">
        <v>0</v>
      </c>
      <c r="D33" s="15">
        <v>0</v>
      </c>
      <c r="E33" s="29">
        <f>Transporte[[#This Row],[Estimado
custo]]-Transporte[[#This Row],[Real
custo]]</f>
        <v>0</v>
      </c>
      <c r="F33" s="7"/>
      <c r="G33" s="30" t="s">
        <v>49</v>
      </c>
      <c r="H33" s="31">
        <f>SUBTOTAL(109,Empréstimos[Estimado
custo])</f>
        <v>0</v>
      </c>
      <c r="I33" s="31">
        <f>SUBTOTAL(109,Empréstimos[Real
custo])</f>
        <v>0</v>
      </c>
      <c r="J33" s="32">
        <f>SUBTOTAL(109,Empréstimos[Diferença])</f>
        <v>0</v>
      </c>
    </row>
    <row r="34" spans="2:10" s="3" customFormat="1" ht="30" customHeight="1">
      <c r="B34" s="73" t="s">
        <v>29</v>
      </c>
      <c r="C34" s="15">
        <v>0</v>
      </c>
      <c r="D34" s="15">
        <v>0</v>
      </c>
      <c r="E34" s="29">
        <f>Transporte[[#This Row],[Estimado
custo]]-Transporte[[#This Row],[Real
custo]]</f>
        <v>0</v>
      </c>
      <c r="F34" s="7"/>
      <c r="G34" s="19"/>
      <c r="H34" s="33"/>
      <c r="I34" s="33"/>
      <c r="J34" s="33"/>
    </row>
    <row r="35" spans="2:10" s="3" customFormat="1" ht="30" customHeight="1">
      <c r="B35" s="74" t="s">
        <v>49</v>
      </c>
      <c r="C35" s="31">
        <f>SUBTOTAL(109,Transporte[Estimado
custo])</f>
        <v>0</v>
      </c>
      <c r="D35" s="31">
        <f>SUBTOTAL(109,Transporte[Real
custo])</f>
        <v>0</v>
      </c>
      <c r="E35" s="32">
        <f>SUBTOTAL(109,Transporte[Diferença])</f>
        <v>0</v>
      </c>
      <c r="F35" s="7"/>
      <c r="G35" s="19"/>
      <c r="H35" s="33"/>
      <c r="I35" s="33"/>
      <c r="J35" s="33"/>
    </row>
    <row r="36" spans="2:10" s="3" customFormat="1" ht="9.75" customHeight="1">
      <c r="B36" s="70"/>
      <c r="C36" s="33"/>
      <c r="D36" s="33"/>
      <c r="E36" s="33"/>
      <c r="F36" s="7"/>
      <c r="G36" s="34"/>
      <c r="H36" s="20"/>
      <c r="I36" s="20"/>
      <c r="J36" s="20"/>
    </row>
    <row r="37" spans="2:10" s="3" customFormat="1" ht="30" customHeight="1">
      <c r="B37" s="72" t="s">
        <v>66</v>
      </c>
      <c r="C37" s="23"/>
      <c r="D37" s="23"/>
      <c r="E37" s="23"/>
      <c r="F37" s="7"/>
      <c r="G37" s="65" t="s">
        <v>21</v>
      </c>
      <c r="H37" s="35"/>
      <c r="I37" s="35"/>
      <c r="J37" s="35"/>
    </row>
    <row r="38" spans="2:10" s="3" customFormat="1" ht="48" customHeight="1">
      <c r="B38" s="26" t="s">
        <v>66</v>
      </c>
      <c r="C38" s="25" t="s">
        <v>44</v>
      </c>
      <c r="D38" s="25" t="s">
        <v>45</v>
      </c>
      <c r="E38" s="25" t="s">
        <v>42</v>
      </c>
      <c r="F38" s="7"/>
      <c r="G38" s="80" t="s">
        <v>21</v>
      </c>
      <c r="H38" s="25" t="s">
        <v>44</v>
      </c>
      <c r="I38" s="27" t="s">
        <v>45</v>
      </c>
      <c r="J38" s="25" t="s">
        <v>42</v>
      </c>
    </row>
    <row r="39" spans="2:10" s="3" customFormat="1" ht="30" customHeight="1">
      <c r="B39" s="73" t="s">
        <v>70</v>
      </c>
      <c r="C39" s="15">
        <v>0</v>
      </c>
      <c r="D39" s="15">
        <v>0</v>
      </c>
      <c r="E39" s="29">
        <f>Seguro[[#This Row],[Estimado
custo]]-Seguro[[#This Row],[Real
custo]]</f>
        <v>0</v>
      </c>
      <c r="F39" s="7"/>
      <c r="G39" s="28" t="s">
        <v>71</v>
      </c>
      <c r="H39" s="15">
        <v>0</v>
      </c>
      <c r="I39" s="15">
        <v>0</v>
      </c>
      <c r="J39" s="29">
        <f>Entretenimento[[#This Row],[Estimado
custo]]-Entretenimento[[#This Row],[Real
custo]]</f>
        <v>0</v>
      </c>
    </row>
    <row r="40" spans="2:10" s="3" customFormat="1" ht="30" customHeight="1">
      <c r="B40" s="73" t="s">
        <v>72</v>
      </c>
      <c r="C40" s="15">
        <v>0</v>
      </c>
      <c r="D40" s="15">
        <v>0</v>
      </c>
      <c r="E40" s="29">
        <f>Seguro[[#This Row],[Estimado
custo]]-Seguro[[#This Row],[Real
custo]]</f>
        <v>0</v>
      </c>
      <c r="F40" s="7"/>
      <c r="G40" s="28" t="s">
        <v>73</v>
      </c>
      <c r="H40" s="15">
        <v>0</v>
      </c>
      <c r="I40" s="15">
        <v>0</v>
      </c>
      <c r="J40" s="29">
        <f>Entretenimento[[#This Row],[Estimado
custo]]-Entretenimento[[#This Row],[Real
custo]]</f>
        <v>0</v>
      </c>
    </row>
    <row r="41" spans="2:10" s="3" customFormat="1" ht="30" customHeight="1">
      <c r="B41" s="73" t="s">
        <v>74</v>
      </c>
      <c r="C41" s="15">
        <v>0</v>
      </c>
      <c r="D41" s="15">
        <v>0</v>
      </c>
      <c r="E41" s="29">
        <f>Seguro[[#This Row],[Estimado
custo]]-Seguro[[#This Row],[Real
custo]]</f>
        <v>0</v>
      </c>
      <c r="F41" s="7"/>
      <c r="G41" s="28" t="s">
        <v>75</v>
      </c>
      <c r="H41" s="15">
        <v>0</v>
      </c>
      <c r="I41" s="15">
        <v>0</v>
      </c>
      <c r="J41" s="29">
        <f>Entretenimento[[#This Row],[Estimado
custo]]-Entretenimento[[#This Row],[Real
custo]]</f>
        <v>0</v>
      </c>
    </row>
    <row r="42" spans="2:10" s="3" customFormat="1" ht="30" customHeight="1">
      <c r="B42" s="73" t="s">
        <v>29</v>
      </c>
      <c r="C42" s="15">
        <v>0</v>
      </c>
      <c r="D42" s="15">
        <v>0</v>
      </c>
      <c r="E42" s="29">
        <f>Seguro[[#This Row],[Estimado
custo]]-Seguro[[#This Row],[Real
custo]]</f>
        <v>0</v>
      </c>
      <c r="F42" s="7"/>
      <c r="G42" s="28" t="s">
        <v>76</v>
      </c>
      <c r="H42" s="15">
        <v>0</v>
      </c>
      <c r="I42" s="15">
        <v>0</v>
      </c>
      <c r="J42" s="29">
        <f>Entretenimento[[#This Row],[Estimado
custo]]-Entretenimento[[#This Row],[Real
custo]]</f>
        <v>0</v>
      </c>
    </row>
    <row r="43" spans="2:10" s="3" customFormat="1" ht="30" customHeight="1">
      <c r="B43" s="74" t="s">
        <v>49</v>
      </c>
      <c r="C43" s="31">
        <f>SUBTOTAL(109,Seguro[Estimado
custo])</f>
        <v>0</v>
      </c>
      <c r="D43" s="31">
        <f>SUBTOTAL(109,Seguro[Real
custo])</f>
        <v>0</v>
      </c>
      <c r="E43" s="32">
        <f>SUBTOTAL(109,Seguro[Diferença])</f>
        <v>0</v>
      </c>
      <c r="F43" s="7"/>
      <c r="G43" s="28" t="s">
        <v>77</v>
      </c>
      <c r="H43" s="15">
        <v>0</v>
      </c>
      <c r="I43" s="15">
        <v>0</v>
      </c>
      <c r="J43" s="29">
        <f>Entretenimento[[#This Row],[Estimado
custo]]-Entretenimento[[#This Row],[Real
custo]]</f>
        <v>0</v>
      </c>
    </row>
    <row r="44" spans="2:10" s="3" customFormat="1" ht="30" customHeight="1">
      <c r="B44" s="70"/>
      <c r="C44" s="33"/>
      <c r="D44" s="33"/>
      <c r="E44" s="33"/>
      <c r="F44" s="7"/>
      <c r="G44" s="28" t="s">
        <v>78</v>
      </c>
      <c r="H44" s="15">
        <v>0</v>
      </c>
      <c r="I44" s="15">
        <v>0</v>
      </c>
      <c r="J44" s="29">
        <f>Entretenimento[[#This Row],[Estimado
custo]]-Entretenimento[[#This Row],[Real
custo]]</f>
        <v>0</v>
      </c>
    </row>
    <row r="45" spans="2:10" s="3" customFormat="1" ht="30" customHeight="1">
      <c r="B45" s="70"/>
      <c r="C45" s="33"/>
      <c r="D45" s="33"/>
      <c r="E45" s="33"/>
      <c r="F45" s="7"/>
      <c r="G45" s="28" t="s">
        <v>29</v>
      </c>
      <c r="H45" s="15">
        <v>0</v>
      </c>
      <c r="I45" s="15">
        <v>0</v>
      </c>
      <c r="J45" s="29">
        <f>Entretenimento[[#This Row],[Estimado
custo]]-Entretenimento[[#This Row],[Real
custo]]</f>
        <v>0</v>
      </c>
    </row>
    <row r="46" spans="2:10" s="3" customFormat="1" ht="30" customHeight="1">
      <c r="B46" s="70"/>
      <c r="C46" s="33"/>
      <c r="D46" s="33"/>
      <c r="E46" s="33"/>
      <c r="F46" s="7"/>
      <c r="G46" s="30" t="s">
        <v>49</v>
      </c>
      <c r="H46" s="31">
        <f>SUBTOTAL(109,Entretenimento[Estimado
custo])</f>
        <v>0</v>
      </c>
      <c r="I46" s="31">
        <f>SUBTOTAL(109,Entretenimento[Real
custo])</f>
        <v>0</v>
      </c>
      <c r="J46" s="32">
        <f>SUBTOTAL(109,Entretenimento[Diferença])</f>
        <v>0</v>
      </c>
    </row>
    <row r="47" spans="2:10" s="3" customFormat="1" ht="37.9" customHeight="1">
      <c r="B47" s="64" t="s">
        <v>79</v>
      </c>
      <c r="C47" s="37"/>
      <c r="D47" s="37"/>
      <c r="E47" s="37"/>
      <c r="F47" s="7"/>
      <c r="G47" s="72" t="s">
        <v>80</v>
      </c>
      <c r="H47" s="23"/>
      <c r="I47" s="23"/>
      <c r="J47" s="23"/>
    </row>
    <row r="48" spans="2:10" s="3" customFormat="1" ht="30" customHeight="1">
      <c r="B48" s="39" t="s">
        <v>79</v>
      </c>
      <c r="C48" s="25" t="s">
        <v>81</v>
      </c>
      <c r="D48" s="27" t="s">
        <v>82</v>
      </c>
      <c r="E48" s="25" t="s">
        <v>42</v>
      </c>
      <c r="F48" s="7"/>
      <c r="G48" s="79" t="s">
        <v>80</v>
      </c>
      <c r="H48" s="25" t="s">
        <v>44</v>
      </c>
      <c r="I48" s="25" t="s">
        <v>45</v>
      </c>
      <c r="J48" s="25" t="s">
        <v>42</v>
      </c>
    </row>
    <row r="49" spans="2:10" s="3" customFormat="1" ht="48" customHeight="1">
      <c r="B49" s="28" t="s">
        <v>83</v>
      </c>
      <c r="C49" s="15">
        <v>0</v>
      </c>
      <c r="D49" s="15">
        <v>0</v>
      </c>
      <c r="E49" s="29">
        <f>Impostos[[#This Row],[Estimado 
custo]]-Impostos[[#This Row],[Real 
custo]]</f>
        <v>0</v>
      </c>
      <c r="F49" s="7"/>
      <c r="G49" s="73" t="s">
        <v>84</v>
      </c>
      <c r="H49" s="15">
        <v>0</v>
      </c>
      <c r="I49" s="15">
        <v>0</v>
      </c>
      <c r="J49" s="29">
        <f>Assessoria_jurídica[[#This Row],[Estimado
custo]]-Assessoria_jurídica[[#This Row],[Real
custo]]</f>
        <v>0</v>
      </c>
    </row>
    <row r="50" spans="2:10" s="3" customFormat="1" ht="30" customHeight="1">
      <c r="B50" s="28" t="s">
        <v>85</v>
      </c>
      <c r="C50" s="15">
        <v>0</v>
      </c>
      <c r="D50" s="15">
        <v>0</v>
      </c>
      <c r="E50" s="29">
        <f>Impostos[[#This Row],[Estimado 
custo]]-Impostos[[#This Row],[Real 
custo]]</f>
        <v>0</v>
      </c>
      <c r="F50" s="7"/>
      <c r="G50" s="73" t="s">
        <v>86</v>
      </c>
      <c r="H50" s="15">
        <v>0</v>
      </c>
      <c r="I50" s="15">
        <v>0</v>
      </c>
      <c r="J50" s="29">
        <f>Assessoria_jurídica[[#This Row],[Estimado
custo]]-Assessoria_jurídica[[#This Row],[Real
custo]]</f>
        <v>0</v>
      </c>
    </row>
    <row r="51" spans="2:10" s="3" customFormat="1" ht="30" customHeight="1">
      <c r="B51" s="28" t="s">
        <v>87</v>
      </c>
      <c r="C51" s="15">
        <v>0</v>
      </c>
      <c r="D51" s="15">
        <v>0</v>
      </c>
      <c r="E51" s="29">
        <f>Impostos[[#This Row],[Estimado 
custo]]-Impostos[[#This Row],[Real 
custo]]</f>
        <v>0</v>
      </c>
      <c r="F51" s="7"/>
      <c r="G51" s="73" t="s">
        <v>88</v>
      </c>
      <c r="H51" s="15">
        <v>0</v>
      </c>
      <c r="I51" s="15">
        <v>0</v>
      </c>
      <c r="J51" s="29">
        <f>Assessoria_jurídica[[#This Row],[Estimado
custo]]-Assessoria_jurídica[[#This Row],[Real
custo]]</f>
        <v>0</v>
      </c>
    </row>
    <row r="52" spans="2:10" s="3" customFormat="1" ht="30" customHeight="1">
      <c r="B52" s="28" t="s">
        <v>29</v>
      </c>
      <c r="C52" s="15">
        <v>0</v>
      </c>
      <c r="D52" s="15">
        <v>0</v>
      </c>
      <c r="E52" s="29">
        <f>Impostos[[#This Row],[Estimado 
custo]]-Impostos[[#This Row],[Real 
custo]]</f>
        <v>0</v>
      </c>
      <c r="F52" s="7"/>
      <c r="G52" s="73" t="s">
        <v>29</v>
      </c>
      <c r="H52" s="15">
        <v>0</v>
      </c>
      <c r="I52" s="15">
        <v>0</v>
      </c>
      <c r="J52" s="29">
        <f>Assessoria_jurídica[[#This Row],[Estimado
custo]]-Assessoria_jurídica[[#This Row],[Real
custo]]</f>
        <v>0</v>
      </c>
    </row>
    <row r="53" spans="2:10" s="3" customFormat="1" ht="30" customHeight="1">
      <c r="B53" s="30" t="s">
        <v>49</v>
      </c>
      <c r="C53" s="46">
        <f>SUBTOTAL(109,Impostos[Estimado 
custo])</f>
        <v>0</v>
      </c>
      <c r="D53" s="46">
        <f>SUBTOTAL(109,Impostos[Real 
custo])</f>
        <v>0</v>
      </c>
      <c r="E53" s="47">
        <f>SUBTOTAL(109,Impostos[Diferença])</f>
        <v>0</v>
      </c>
      <c r="F53" s="7"/>
      <c r="G53" s="74" t="s">
        <v>49</v>
      </c>
      <c r="H53" s="31">
        <f>SUBTOTAL(109,Assessoria_jurídica[Estimado
custo])</f>
        <v>0</v>
      </c>
      <c r="I53" s="31">
        <f>SUBTOTAL(109,Assessoria_jurídica[Real
custo])</f>
        <v>0</v>
      </c>
      <c r="J53" s="32">
        <f>SUBTOTAL(109,Assessoria_jurídica[Diferença])</f>
        <v>0</v>
      </c>
    </row>
    <row r="54" spans="2:10" s="3" customFormat="1" ht="12.75" customHeight="1">
      <c r="B54" s="71"/>
      <c r="C54" s="48"/>
      <c r="D54" s="48"/>
      <c r="E54" s="48"/>
      <c r="F54" s="7"/>
      <c r="G54" s="11"/>
      <c r="H54" s="14"/>
      <c r="I54" s="14"/>
      <c r="J54" s="14"/>
    </row>
    <row r="55" spans="2:10" s="3" customFormat="1" ht="30" customHeight="1">
      <c r="B55" s="72" t="s">
        <v>89</v>
      </c>
      <c r="C55" s="24"/>
      <c r="D55" s="24"/>
      <c r="E55" s="24"/>
      <c r="F55" s="7"/>
      <c r="G55" s="85" t="s">
        <v>18</v>
      </c>
      <c r="H55" s="85"/>
      <c r="I55" s="85"/>
      <c r="J55" s="85"/>
    </row>
    <row r="56" spans="2:10" s="3" customFormat="1" ht="48" customHeight="1">
      <c r="B56" s="79" t="s">
        <v>89</v>
      </c>
      <c r="C56" s="25" t="s">
        <v>44</v>
      </c>
      <c r="D56" s="25" t="s">
        <v>45</v>
      </c>
      <c r="E56" s="25" t="s">
        <v>42</v>
      </c>
      <c r="F56" s="7"/>
      <c r="G56" s="82" t="s">
        <v>90</v>
      </c>
      <c r="H56" s="49" t="s">
        <v>44</v>
      </c>
      <c r="I56" s="50" t="s">
        <v>45</v>
      </c>
      <c r="J56" s="49" t="s">
        <v>42</v>
      </c>
    </row>
    <row r="57" spans="2:10" s="3" customFormat="1" ht="30" customHeight="1">
      <c r="B57" s="73" t="s">
        <v>55</v>
      </c>
      <c r="C57" s="15">
        <v>0</v>
      </c>
      <c r="D57" s="15">
        <v>0</v>
      </c>
      <c r="E57" s="29">
        <f>Filhos[[#This Row],[Estimado
custo]]-Filhos[[#This Row],[Real
custo]]</f>
        <v>0</v>
      </c>
      <c r="F57" s="7"/>
      <c r="G57" s="40" t="s">
        <v>55</v>
      </c>
      <c r="H57" s="15">
        <v>0</v>
      </c>
      <c r="I57" s="15">
        <v>0</v>
      </c>
      <c r="J57" s="41">
        <f>CuidadosPessoais[[#This Row],[Estimado
custo]]-CuidadosPessoais[[#This Row],[Real
custo]]</f>
        <v>0</v>
      </c>
    </row>
    <row r="58" spans="2:10" s="3" customFormat="1" ht="30" customHeight="1">
      <c r="B58" s="73" t="s">
        <v>23</v>
      </c>
      <c r="C58" s="15">
        <v>0</v>
      </c>
      <c r="D58" s="15">
        <v>0</v>
      </c>
      <c r="E58" s="29">
        <f>Filhos[[#This Row],[Estimado
custo]]-Filhos[[#This Row],[Real
custo]]</f>
        <v>0</v>
      </c>
      <c r="F58" s="7"/>
      <c r="G58" s="28" t="s">
        <v>91</v>
      </c>
      <c r="H58" s="15">
        <v>0</v>
      </c>
      <c r="I58" s="15">
        <v>0</v>
      </c>
      <c r="J58" s="29">
        <f>CuidadosPessoais[[#This Row],[Estimado
custo]]-CuidadosPessoais[[#This Row],[Real
custo]]</f>
        <v>0</v>
      </c>
    </row>
    <row r="59" spans="2:10" s="3" customFormat="1" ht="30" customHeight="1">
      <c r="B59" s="73" t="s">
        <v>92</v>
      </c>
      <c r="C59" s="15">
        <v>0</v>
      </c>
      <c r="D59" s="15">
        <v>0</v>
      </c>
      <c r="E59" s="29">
        <f>Filhos[[#This Row],[Estimado
custo]]-Filhos[[#This Row],[Real
custo]]</f>
        <v>0</v>
      </c>
      <c r="F59" s="7"/>
      <c r="G59" s="28" t="s">
        <v>23</v>
      </c>
      <c r="H59" s="15">
        <v>0</v>
      </c>
      <c r="I59" s="15">
        <v>0</v>
      </c>
      <c r="J59" s="29">
        <f>CuidadosPessoais[[#This Row],[Estimado
custo]]-CuidadosPessoais[[#This Row],[Real
custo]]</f>
        <v>0</v>
      </c>
    </row>
    <row r="60" spans="2:10" s="3" customFormat="1" ht="30" customHeight="1">
      <c r="B60" s="73" t="s">
        <v>93</v>
      </c>
      <c r="C60" s="15">
        <v>0</v>
      </c>
      <c r="D60" s="15">
        <v>0</v>
      </c>
      <c r="E60" s="29">
        <f>Filhos[[#This Row],[Estimado
custo]]-Filhos[[#This Row],[Real
custo]]</f>
        <v>0</v>
      </c>
      <c r="F60" s="7"/>
      <c r="G60" s="28" t="s">
        <v>94</v>
      </c>
      <c r="H60" s="15">
        <v>0</v>
      </c>
      <c r="I60" s="15">
        <v>0</v>
      </c>
      <c r="J60" s="29">
        <f>CuidadosPessoais[[#This Row],[Estimado
custo]]-CuidadosPessoais[[#This Row],[Real
custo]]</f>
        <v>0</v>
      </c>
    </row>
    <row r="61" spans="2:10" s="3" customFormat="1" ht="30" customHeight="1">
      <c r="B61" s="73" t="s">
        <v>95</v>
      </c>
      <c r="C61" s="15">
        <v>0</v>
      </c>
      <c r="D61" s="15">
        <v>0</v>
      </c>
      <c r="E61" s="29">
        <f>Filhos[[#This Row],[Estimado
custo]]-Filhos[[#This Row],[Real
custo]]</f>
        <v>0</v>
      </c>
      <c r="F61" s="7"/>
      <c r="G61" s="28" t="s">
        <v>27</v>
      </c>
      <c r="H61" s="15">
        <v>0</v>
      </c>
      <c r="I61" s="15">
        <v>0</v>
      </c>
      <c r="J61" s="29">
        <f>CuidadosPessoais[[#This Row],[Estimado
custo]]-CuidadosPessoais[[#This Row],[Real
custo]]</f>
        <v>0</v>
      </c>
    </row>
    <row r="62" spans="2:10" s="3" customFormat="1" ht="30" customHeight="1">
      <c r="B62" s="73" t="s">
        <v>96</v>
      </c>
      <c r="C62" s="15">
        <v>0</v>
      </c>
      <c r="D62" s="15">
        <v>0</v>
      </c>
      <c r="E62" s="29">
        <f>Filhos[[#This Row],[Estimado
custo]]-Filhos[[#This Row],[Real
custo]]</f>
        <v>0</v>
      </c>
      <c r="F62" s="7"/>
      <c r="G62" s="28" t="s">
        <v>95</v>
      </c>
      <c r="H62" s="15">
        <v>0</v>
      </c>
      <c r="I62" s="15">
        <v>0</v>
      </c>
      <c r="J62" s="29">
        <f>CuidadosPessoais[[#This Row],[Estimado
custo]]-CuidadosPessoais[[#This Row],[Real
custo]]</f>
        <v>0</v>
      </c>
    </row>
    <row r="63" spans="2:10" s="3" customFormat="1" ht="30" customHeight="1">
      <c r="B63" s="73" t="s">
        <v>97</v>
      </c>
      <c r="C63" s="15">
        <v>0</v>
      </c>
      <c r="D63" s="15">
        <v>0</v>
      </c>
      <c r="E63" s="29">
        <f>Filhos[[#This Row],[Estimado
custo]]-Filhos[[#This Row],[Real
custo]]</f>
        <v>0</v>
      </c>
      <c r="F63" s="7"/>
      <c r="G63" s="28" t="s">
        <v>29</v>
      </c>
      <c r="H63" s="15">
        <v>0</v>
      </c>
      <c r="I63" s="15">
        <v>0</v>
      </c>
      <c r="J63" s="29">
        <f>CuidadosPessoais[[#This Row],[Estimado
custo]]-CuidadosPessoais[[#This Row],[Real
custo]]</f>
        <v>0</v>
      </c>
    </row>
    <row r="64" spans="2:10" s="3" customFormat="1" ht="30" customHeight="1">
      <c r="B64" s="73" t="s">
        <v>98</v>
      </c>
      <c r="C64" s="15">
        <v>0</v>
      </c>
      <c r="D64" s="15">
        <v>0</v>
      </c>
      <c r="E64" s="29">
        <f>Filhos[[#This Row],[Estimado
custo]]-Filhos[[#This Row],[Real
custo]]</f>
        <v>0</v>
      </c>
      <c r="F64" s="7"/>
      <c r="G64" s="30" t="s">
        <v>49</v>
      </c>
      <c r="H64" s="31">
        <f>SUBTOTAL(109,CuidadosPessoais[Estimado
custo])</f>
        <v>0</v>
      </c>
      <c r="I64" s="31">
        <f>SUBTOTAL(109,CuidadosPessoais[Real
custo])</f>
        <v>0</v>
      </c>
      <c r="J64" s="32">
        <f>SUBTOTAL(109,CuidadosPessoais[Diferença])</f>
        <v>0</v>
      </c>
    </row>
    <row r="65" spans="2:10" s="3" customFormat="1" ht="30" customHeight="1">
      <c r="B65" s="73" t="s">
        <v>29</v>
      </c>
      <c r="C65" s="15">
        <v>0</v>
      </c>
      <c r="D65" s="15">
        <v>0</v>
      </c>
      <c r="E65" s="29">
        <f>Filhos[[#This Row],[Estimado
custo]]-Filhos[[#This Row],[Real
custo]]</f>
        <v>0</v>
      </c>
      <c r="F65" s="7"/>
      <c r="G65" s="19"/>
      <c r="H65" s="33"/>
      <c r="I65" s="33"/>
      <c r="J65" s="33"/>
    </row>
    <row r="66" spans="2:10" s="3" customFormat="1" ht="30" customHeight="1">
      <c r="B66" s="74" t="s">
        <v>49</v>
      </c>
      <c r="C66" s="31">
        <f>SUBTOTAL(109,Filhos[Estimado
custo])</f>
        <v>0</v>
      </c>
      <c r="D66" s="31">
        <f>SUBTOTAL(109,Filhos[Real
custo])</f>
        <v>0</v>
      </c>
      <c r="E66" s="32">
        <f>SUBTOTAL(109,Filhos[Diferença])</f>
        <v>0</v>
      </c>
      <c r="F66" s="7"/>
      <c r="G66" s="19"/>
      <c r="H66" s="33"/>
      <c r="I66" s="33"/>
      <c r="J66" s="33"/>
    </row>
    <row r="67" spans="2:10" s="3" customFormat="1" ht="12.75" customHeight="1">
      <c r="B67" s="70"/>
      <c r="C67" s="33"/>
      <c r="D67" s="33"/>
      <c r="E67" s="33"/>
      <c r="F67" s="51"/>
      <c r="G67" s="19"/>
      <c r="H67" s="36"/>
      <c r="I67" s="36"/>
      <c r="J67" s="36"/>
    </row>
    <row r="68" spans="2:10" s="3" customFormat="1" ht="30" customHeight="1">
      <c r="B68" s="72" t="s">
        <v>99</v>
      </c>
      <c r="C68" s="23"/>
      <c r="D68" s="23"/>
      <c r="E68" s="23"/>
      <c r="F68" s="7"/>
      <c r="G68" s="64" t="s">
        <v>100</v>
      </c>
      <c r="H68" s="37"/>
      <c r="I68" s="37"/>
      <c r="J68" s="37"/>
    </row>
    <row r="69" spans="2:10" s="3" customFormat="1" ht="48" customHeight="1">
      <c r="B69" s="79" t="s">
        <v>101</v>
      </c>
      <c r="C69" s="25" t="s">
        <v>44</v>
      </c>
      <c r="D69" s="25" t="s">
        <v>45</v>
      </c>
      <c r="E69" s="25" t="s">
        <v>42</v>
      </c>
      <c r="F69" s="7"/>
      <c r="G69" s="39" t="s">
        <v>102</v>
      </c>
      <c r="H69" s="25" t="s">
        <v>44</v>
      </c>
      <c r="I69" s="27" t="s">
        <v>45</v>
      </c>
      <c r="J69" s="25" t="s">
        <v>42</v>
      </c>
    </row>
    <row r="70" spans="2:10" s="3" customFormat="1" ht="30" customHeight="1">
      <c r="B70" s="73" t="s">
        <v>103</v>
      </c>
      <c r="C70" s="15">
        <v>0</v>
      </c>
      <c r="D70" s="15">
        <v>0</v>
      </c>
      <c r="E70" s="29">
        <f>Economia[[#This Row],[Estimado
custo]]-Economia[[#This Row],[Real
custo]]</f>
        <v>0</v>
      </c>
      <c r="F70" s="7"/>
      <c r="G70" s="28" t="s">
        <v>104</v>
      </c>
      <c r="H70" s="15">
        <v>0</v>
      </c>
      <c r="I70" s="15">
        <v>0</v>
      </c>
      <c r="J70" s="29">
        <f>Presentes[[#This Row],[Estimado
custo]]-Presentes[[#This Row],[Real
custo]]</f>
        <v>0</v>
      </c>
    </row>
    <row r="71" spans="2:10" s="3" customFormat="1" ht="30" customHeight="1">
      <c r="B71" s="73" t="s">
        <v>105</v>
      </c>
      <c r="C71" s="15">
        <v>0</v>
      </c>
      <c r="D71" s="15">
        <v>0</v>
      </c>
      <c r="E71" s="29">
        <f>Economia[[#This Row],[Estimado
custo]]-Economia[[#This Row],[Real
custo]]</f>
        <v>0</v>
      </c>
      <c r="F71" s="7"/>
      <c r="G71" s="28" t="s">
        <v>106</v>
      </c>
      <c r="H71" s="15">
        <v>0</v>
      </c>
      <c r="I71" s="15">
        <v>0</v>
      </c>
      <c r="J71" s="29">
        <f>Presentes[[#This Row],[Estimado
custo]]-Presentes[[#This Row],[Real
custo]]</f>
        <v>0</v>
      </c>
    </row>
    <row r="72" spans="2:10" s="3" customFormat="1" ht="30" customHeight="1">
      <c r="B72" s="73" t="s">
        <v>107</v>
      </c>
      <c r="C72" s="15">
        <v>0</v>
      </c>
      <c r="D72" s="15">
        <v>0</v>
      </c>
      <c r="E72" s="29">
        <f>Economia[[#This Row],[Estimado
custo]]-Economia[[#This Row],[Real
custo]]</f>
        <v>0</v>
      </c>
      <c r="F72" s="7"/>
      <c r="G72" s="28" t="s">
        <v>108</v>
      </c>
      <c r="H72" s="15">
        <v>0</v>
      </c>
      <c r="I72" s="15">
        <v>0</v>
      </c>
      <c r="J72" s="29">
        <f>Presentes[[#This Row],[Estimado
custo]]-Presentes[[#This Row],[Real
custo]]</f>
        <v>0</v>
      </c>
    </row>
    <row r="73" spans="2:10" s="3" customFormat="1" ht="30" customHeight="1">
      <c r="B73" s="73" t="s">
        <v>29</v>
      </c>
      <c r="C73" s="15">
        <v>0</v>
      </c>
      <c r="D73" s="15">
        <v>0</v>
      </c>
      <c r="E73" s="29">
        <f>Economia[[#This Row],[Estimado
custo]]-Economia[[#This Row],[Real
custo]]</f>
        <v>0</v>
      </c>
      <c r="G73" s="42" t="s">
        <v>109</v>
      </c>
      <c r="H73" s="15">
        <v>0</v>
      </c>
      <c r="I73" s="15">
        <v>0</v>
      </c>
      <c r="J73" s="43">
        <f>Presentes[[#This Row],[Estimado
custo]]-Presentes[[#This Row],[Real
custo]]</f>
        <v>0</v>
      </c>
    </row>
    <row r="74" spans="2:10" s="3" customFormat="1" ht="30" customHeight="1">
      <c r="B74" s="74" t="s">
        <v>49</v>
      </c>
      <c r="C74" s="31">
        <f>SUBTOTAL(109,Economia[Estimado
custo])</f>
        <v>0</v>
      </c>
      <c r="D74" s="31">
        <f>SUBTOTAL(109,Economia[Real
custo])</f>
        <v>0</v>
      </c>
      <c r="E74" s="32">
        <f>SUBTOTAL(109,Economia[Diferença])</f>
        <v>0</v>
      </c>
      <c r="G74" s="30" t="s">
        <v>49</v>
      </c>
      <c r="H74" s="31">
        <f>SUBTOTAL(109,Presentes[Estimado
custo])</f>
        <v>0</v>
      </c>
      <c r="I74" s="31">
        <f>SUBTOTAL(109,Presentes[Real
custo])</f>
        <v>0</v>
      </c>
      <c r="J74" s="32">
        <f>SUBTOTAL(109,Presentes[Diferença])</f>
        <v>0</v>
      </c>
    </row>
    <row r="75" spans="2:10" s="3" customFormat="1" ht="30" customHeight="1">
      <c r="I75" s="4"/>
    </row>
    <row r="76" spans="2:10" s="3" customFormat="1" ht="30" customHeight="1">
      <c r="I76" s="4"/>
    </row>
    <row r="77" spans="2:10" s="3" customFormat="1" ht="30" customHeight="1">
      <c r="I77" s="4"/>
    </row>
    <row r="78" spans="2:10" s="3" customFormat="1" ht="30" customHeight="1">
      <c r="I78" s="4"/>
    </row>
    <row r="79" spans="2:10" s="3" customFormat="1" ht="30" customHeight="1">
      <c r="I79" s="4"/>
    </row>
    <row r="80" spans="2:10" s="3" customFormat="1" ht="30" customHeight="1">
      <c r="I80" s="4"/>
    </row>
    <row r="81" spans="9:9" s="3" customFormat="1" ht="30" customHeight="1">
      <c r="I81" s="4"/>
    </row>
    <row r="82" spans="9:9" s="3" customFormat="1" ht="30" customHeight="1">
      <c r="I82" s="4"/>
    </row>
    <row r="83" spans="9:9" s="3" customFormat="1" ht="30" customHeight="1">
      <c r="I83" s="4"/>
    </row>
    <row r="84" spans="9:9" s="3" customFormat="1" ht="30" customHeight="1">
      <c r="I84" s="4"/>
    </row>
    <row r="85" spans="9:9" s="3" customFormat="1" ht="30" customHeight="1">
      <c r="I85" s="4"/>
    </row>
    <row r="86" spans="9:9" s="3" customFormat="1" ht="30" customHeight="1">
      <c r="I86" s="4"/>
    </row>
    <row r="87" spans="9:9" s="3" customFormat="1" ht="30" customHeight="1">
      <c r="I87" s="4"/>
    </row>
    <row r="88" spans="9:9" s="3" customFormat="1" ht="30" customHeight="1">
      <c r="I88" s="4"/>
    </row>
    <row r="89" spans="9:9" s="3" customFormat="1" ht="30" customHeight="1">
      <c r="I89" s="4"/>
    </row>
    <row r="90" spans="9:9" s="3" customFormat="1" ht="30" customHeight="1">
      <c r="I90" s="4"/>
    </row>
    <row r="91" spans="9:9" s="3" customFormat="1" ht="30" customHeight="1">
      <c r="I91" s="4"/>
    </row>
    <row r="92" spans="9:9" s="3" customFormat="1" ht="30" customHeight="1">
      <c r="I92" s="4"/>
    </row>
    <row r="93" spans="9:9" s="3" customFormat="1" ht="30" customHeight="1">
      <c r="I93" s="4"/>
    </row>
    <row r="94" spans="9:9" s="3" customFormat="1" ht="30" customHeight="1">
      <c r="I94" s="4"/>
    </row>
    <row r="95" spans="9:9" s="3" customFormat="1" ht="30" customHeight="1">
      <c r="I95" s="4"/>
    </row>
    <row r="96" spans="9:9" s="3" customFormat="1" ht="30" customHeight="1">
      <c r="I96" s="4"/>
    </row>
    <row r="97" spans="9:9" s="3" customFormat="1" ht="30" customHeight="1">
      <c r="I97" s="4"/>
    </row>
  </sheetData>
  <sortState xmlns:xlrd2="http://schemas.microsoft.com/office/spreadsheetml/2017/richdata2" ref="G36:K36">
    <sortCondition ref="G36"/>
  </sortState>
  <mergeCells count="2">
    <mergeCell ref="G25:J25"/>
    <mergeCell ref="G55:J55"/>
  </mergeCells>
  <phoneticPr fontId="1" type="noConversion"/>
  <conditionalFormatting sqref="B25 B37 G9 B55 G47 B68 G68 G16 G55 B47 G37 G25 B26:E36 G26:J36 B38:E46 G38:J46 B69:E74 G69:J74 G3 F7 I3:I7 J3 J4:K7 G4:H7 B9 F8:M8 G10:J14 G56:J67 G17:J24 G48:J54 B48:E54 B56:E67 F9:F72 B10:E24">
    <cfRule type="cellIs" dxfId="181" priority="18" operator="lessThan">
      <formula>0</formula>
    </cfRule>
  </conditionalFormatting>
  <conditionalFormatting sqref="E27:E34 E39:E42 J11:J13 E57:E65 E70:E73 J27:J32 J39:J45 E49:E52 J57:J63 J70:J73 J49:J52 J18:J22 H24 E11:E22">
    <cfRule type="iconSet" priority="20">
      <iconSet iconSet="3Arrows">
        <cfvo type="percentile" val="0"/>
        <cfvo type="num" val="-50"/>
        <cfvo type="num" val="50"/>
      </iconSet>
    </cfRule>
  </conditionalFormatting>
  <conditionalFormatting sqref="M4:N6">
    <cfRule type="cellIs" dxfId="180" priority="15" operator="lessThan">
      <formula>0</formula>
    </cfRule>
  </conditionalFormatting>
  <conditionalFormatting sqref="N6">
    <cfRule type="iconSet" priority="16">
      <iconSet iconSet="3Arrows">
        <cfvo type="percentile" val="0"/>
        <cfvo type="num" val="-50"/>
        <cfvo type="num" val="50"/>
      </iconSet>
    </cfRule>
  </conditionalFormatting>
  <conditionalFormatting sqref="L3">
    <cfRule type="cellIs" dxfId="179" priority="14" operator="lessThan">
      <formula>0</formula>
    </cfRule>
  </conditionalFormatting>
  <conditionalFormatting sqref="M3">
    <cfRule type="cellIs" dxfId="178" priority="13" operator="lessThan">
      <formula>0</formula>
    </cfRule>
  </conditionalFormatting>
  <conditionalFormatting sqref="N3">
    <cfRule type="cellIs" dxfId="177" priority="12" operator="lessThan">
      <formula>0</formula>
    </cfRule>
  </conditionalFormatting>
  <conditionalFormatting sqref="B4">
    <cfRule type="cellIs" dxfId="176" priority="7" operator="lessThan">
      <formula>0</formula>
    </cfRule>
  </conditionalFormatting>
  <conditionalFormatting sqref="C4">
    <cfRule type="cellIs" dxfId="175" priority="6" operator="lessThan">
      <formula>0</formula>
    </cfRule>
  </conditionalFormatting>
  <conditionalFormatting sqref="B5">
    <cfRule type="cellIs" dxfId="174" priority="5" operator="lessThan">
      <formula>0</formula>
    </cfRule>
  </conditionalFormatting>
  <conditionalFormatting sqref="C5">
    <cfRule type="cellIs" dxfId="173" priority="4" operator="lessThan">
      <formula>0</formula>
    </cfRule>
  </conditionalFormatting>
  <conditionalFormatting sqref="B6">
    <cfRule type="cellIs" dxfId="172" priority="3" operator="lessThan">
      <formula>0</formula>
    </cfRule>
  </conditionalFormatting>
  <conditionalFormatting sqref="C6">
    <cfRule type="cellIs" dxfId="171" priority="2" operator="lessThan">
      <formula>0</formula>
    </cfRule>
  </conditionalFormatting>
  <conditionalFormatting sqref="B3">
    <cfRule type="cellIs" dxfId="170" priority="1" operator="lessThan">
      <formula>0</formula>
    </cfRule>
  </conditionalFormatting>
  <dataValidations count="23">
    <dataValidation allowBlank="1" showInputMessage="1" showErrorMessage="1" prompt="Crie um Planejador de orçamento familiar nesta planilha. Insira as informações nas tabelas. O Custos totais previsto e real, o Saldo previsto e real e a Diferença são calculados automaticamente" sqref="A3" xr:uid="{00000000-0002-0000-0000-000000000000}"/>
    <dataValidation allowBlank="1" showInputMessage="1" showErrorMessage="1" prompt="O Custo total previsto é calculado automaticamente na célula abaixo" sqref="B4" xr:uid="{00000000-0002-0000-0000-000002000000}"/>
    <dataValidation allowBlank="1" showInputMessage="1" showErrorMessage="1" prompt="O Custo total real é calculado automaticamente na célula abaixo" sqref="B5" xr:uid="{00000000-0002-0000-0000-000003000000}"/>
    <dataValidation allowBlank="1" showInputMessage="1" showErrorMessage="1" prompt="A Diferença total é calculada automaticamente na célula abaixo" sqref="B6" xr:uid="{00000000-0002-0000-0000-000004000000}"/>
    <dataValidation allowBlank="1" showInputMessage="1" showErrorMessage="1" prompt="Insira as informações na tabela Moradia abaixo, na tabela Transporte, que começa na célula B19, e na tabela Renda mensal prevista, que começa na célula G2" sqref="B9" xr:uid="{00000000-0002-0000-0000-000005000000}"/>
    <dataValidation allowBlank="1" showInputMessage="1" showErrorMessage="1" prompt="Insira a Fonte de renda mensal projetada na coluna sob este cabeçalho" sqref="G3 B3" xr:uid="{00000000-0002-0000-0000-000006000000}"/>
    <dataValidation allowBlank="1" showInputMessage="1" showErrorMessage="1" prompt="Insira a Fonte de renda mensal real na coluna sob este cabeçalho" sqref="J3 L3:N3" xr:uid="{00000000-0002-0000-0000-000008000000}"/>
    <dataValidation allowBlank="1" showInputMessage="1" showErrorMessage="1" prompt="A categoria de exemplo de despesa está nesta célula. Exemplo de despesas relacionadas à categoria de exemplo estão na coluna sob este cabeçalho. Use os filtros de cabeçalho para localizar itens específicos" sqref="B10 B26 G17 G38 B38 G10 B48 G56 B56 G48 B69 G69 G26" xr:uid="{00000000-0002-0000-0000-00000B000000}"/>
    <dataValidation allowBlank="1" showInputMessage="1" showErrorMessage="1" prompt="Insira o Custo previsto na coluna sob este cabeçalho" sqref="C10 C26 C38 H10 C56 H48 C69 H69 H38 C48 H56 H17 H26" xr:uid="{00000000-0002-0000-0000-00000C000000}"/>
    <dataValidation allowBlank="1" showInputMessage="1" showErrorMessage="1" prompt="Insira o Custo real na coluna sob este cabeçalho" sqref="D10 D26 D38 I10 D56 I48 D69 I69 I38 D48 I56 I17 I26" xr:uid="{00000000-0002-0000-0000-00000D000000}"/>
    <dataValidation allowBlank="1" showInputMessage="1" showErrorMessage="1" prompt="Insira as informações na tabela Transporte abaixo e na tabela Seguro, que começa na célula B30" sqref="B25" xr:uid="{00000000-0002-0000-0000-00000E000000}"/>
    <dataValidation allowBlank="1" showInputMessage="1" showErrorMessage="1" prompt="Insira as informações na tabela Seguro abaixo e na tabela Alimentos, que começa na célula B37" sqref="B37" xr:uid="{00000000-0002-0000-0000-00000F000000}"/>
    <dataValidation allowBlank="1" showInputMessage="1" showErrorMessage="1" prompt="Insira as informações na tabela Alimentos abaixo e na tabela Filhos, que começa na célula B43" sqref="G9" xr:uid="{00000000-0002-0000-0000-000010000000}"/>
    <dataValidation allowBlank="1" showInputMessage="1" showErrorMessage="1" prompt="Insira as informações na tabela Filhos abaixo e na tabela Assessoria jurídica, que começa na célula B55" sqref="B55" xr:uid="{00000000-0002-0000-0000-000011000000}"/>
    <dataValidation allowBlank="1" showInputMessage="1" showErrorMessage="1" prompt="Insira as informações na tabela Assessoria jurídica abaixo e na tabela Poupança, que começa na célula B62" sqref="G47" xr:uid="{00000000-0002-0000-0000-000012000000}"/>
    <dataValidation allowBlank="1" showInputMessage="1" showErrorMessage="1" prompt="Insira as informações na tabela Poupança abaixo e na tabela Empréstimos, que começa na célula G19" sqref="B68" xr:uid="{00000000-0002-0000-0000-000013000000}"/>
    <dataValidation allowBlank="1" showInputMessage="1" showErrorMessage="1" prompt="Insira as informações na tabela Empréstimos abaixo e na tabela Entretenimento, que começa na célula G28" sqref="G25" xr:uid="{00000000-0002-0000-0000-000014000000}"/>
    <dataValidation allowBlank="1" showInputMessage="1" showErrorMessage="1" prompt="Insira as informações na tabela Entretenimento abaixo e na tabela Impostos, que começa na célula G38" sqref="G37" xr:uid="{00000000-0002-0000-0000-000015000000}"/>
    <dataValidation allowBlank="1" showInputMessage="1" showErrorMessage="1" prompt="Insira as informações na tabela Impostos abaixo e na tabela Cuidados pessoais, que começa na célula G45" sqref="B47" xr:uid="{00000000-0002-0000-0000-000016000000}"/>
    <dataValidation allowBlank="1" showInputMessage="1" showErrorMessage="1" prompt="Insira as informações na tabela Cuidados pessoais abaixo e na tabela Animais de estimação, que começa na célula G55" sqref="G55" xr:uid="{00000000-0002-0000-0000-000017000000}"/>
    <dataValidation allowBlank="1" showInputMessage="1" showErrorMessage="1" prompt="Insira as informações na tabela Animais de estimação abaixo e na tabela Presentes, que começa na célula G63" sqref="G16" xr:uid="{00000000-0002-0000-0000-000018000000}"/>
    <dataValidation allowBlank="1" showInputMessage="1" showErrorMessage="1" prompt="Insira as informações na tabela Presentes abaixo" sqref="G68" xr:uid="{00000000-0002-0000-0000-000019000000}"/>
    <dataValidation allowBlank="1" showInputMessage="1" showErrorMessage="1" prompt="A Diferença é calculada automaticamente na coluna sob este cabeçalho" sqref="E10 E26 E38 J38 J69 J10 E56 E48 J56 J48 E69 J17 J26" xr:uid="{00000000-0002-0000-0000-00001B000000}"/>
  </dataValidations>
  <printOptions horizontalCentered="1"/>
  <pageMargins left="0.25" right="0.25" top="0.5" bottom="0.5" header="0.5" footer="0.5"/>
  <pageSetup paperSize="9" scale="60" orientation="portrait" r:id="rId1"/>
  <headerFooter differentFirst="1" alignWithMargins="0">
    <oddFooter>Page &amp;P of &amp;N</oddFooter>
  </headerFooter>
  <rowBreaks count="2" manualBreakCount="2">
    <brk id="41" max="16383" man="1"/>
    <brk id="71" max="16383" man="1"/>
  </rowBreaks>
  <ignoredErrors>
    <ignoredError sqref="E34 E39:E42 E57:E65 E70:E73 J70:J72 J57:J63 J39:J45 J27:J32 E27:E33" emptyCellReference="1"/>
  </ignoredErrors>
  <drawing r:id="rId2"/>
  <tableParts count="13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B23091-ED09-456D-AC18-DEB74D7874F3}"/>
</file>

<file path=customXml/itemProps2.xml><?xml version="1.0" encoding="utf-8"?>
<ds:datastoreItem xmlns:ds="http://schemas.openxmlformats.org/officeDocument/2006/customXml" ds:itemID="{01E2D395-9A8B-42E6-A959-54E564957B09}"/>
</file>

<file path=customXml/itemProps3.xml><?xml version="1.0" encoding="utf-8"?>
<ds:datastoreItem xmlns:ds="http://schemas.openxmlformats.org/officeDocument/2006/customXml" ds:itemID="{009B0A2D-38CC-4CB4-AA2C-27E857592178}"/>
</file>

<file path=docProps/app.xml><?xml version="1.0" encoding="utf-8"?>
<Properties xmlns="http://schemas.openxmlformats.org/officeDocument/2006/extended-properties" xmlns:vt="http://schemas.openxmlformats.org/officeDocument/2006/docPropsVTypes">
  <Template>TM16400193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Camilla Martins Konzen</cp:lastModifiedBy>
  <cp:revision/>
  <dcterms:created xsi:type="dcterms:W3CDTF">2022-11-06T06:13:53Z</dcterms:created>
  <dcterms:modified xsi:type="dcterms:W3CDTF">2024-12-05T17:19:00Z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